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intranet\idzikowska_d\Pulpet\Odpady\analiza za 2019r\"/>
    </mc:Choice>
  </mc:AlternateContent>
  <xr:revisionPtr revIDLastSave="0" documentId="13_ncr:1_{29449DD2-67B5-4F20-BADD-2D2B7E944067}" xr6:coauthVersionLast="45" xr6:coauthVersionMax="45" xr10:uidLastSave="{00000000-0000-0000-0000-000000000000}"/>
  <bookViews>
    <workbookView xWindow="-108" yWindow="-108" windowWidth="23256" windowHeight="12720" firstSheet="1" activeTab="4" xr2:uid="{00000000-000D-0000-FFFF-FFFF00000000}"/>
  </bookViews>
  <sheets>
    <sheet name="Dane wejściowe" sheetId="1" r:id="rId1"/>
    <sheet name="Opłata zam" sheetId="2" r:id="rId2"/>
    <sheet name="Opłata zam2" sheetId="3" r:id="rId3"/>
    <sheet name="Opłata niezam" sheetId="4" r:id="rId4"/>
    <sheet name="Moduł dekl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5" l="1"/>
  <c r="H18" i="5" s="1"/>
  <c r="G19" i="5"/>
  <c r="H19" i="5" s="1"/>
  <c r="G8" i="5" l="1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20" i="5"/>
  <c r="H20" i="5" s="1"/>
  <c r="G21" i="5"/>
  <c r="H21" i="5" s="1"/>
  <c r="G7" i="5"/>
  <c r="H7" i="5" s="1"/>
  <c r="H22" i="5" l="1"/>
  <c r="H5" i="3"/>
  <c r="G5" i="3"/>
  <c r="D5" i="3"/>
  <c r="C5" i="3"/>
  <c r="B5" i="3"/>
  <c r="C18" i="4"/>
  <c r="C17" i="4"/>
  <c r="C16" i="4"/>
  <c r="B8" i="4"/>
  <c r="E8" i="4"/>
  <c r="D8" i="4"/>
  <c r="C8" i="4"/>
  <c r="B3" i="4"/>
  <c r="C3" i="4" s="1"/>
  <c r="H3" i="2"/>
  <c r="G3" i="2"/>
  <c r="D3" i="2"/>
  <c r="C3" i="2"/>
  <c r="B3" i="2"/>
  <c r="C21" i="1"/>
  <c r="D21" i="1" s="1"/>
  <c r="D20" i="1"/>
  <c r="D19" i="1"/>
  <c r="D18" i="1"/>
  <c r="D17" i="1"/>
  <c r="D16" i="1"/>
  <c r="C7" i="1"/>
</calcChain>
</file>

<file path=xl/sharedStrings.xml><?xml version="1.0" encoding="utf-8"?>
<sst xmlns="http://schemas.openxmlformats.org/spreadsheetml/2006/main" count="98" uniqueCount="75">
  <si>
    <t>DANE WEJŚCIOWE</t>
  </si>
  <si>
    <t>PARAMETR</t>
  </si>
  <si>
    <t>WARTOŚĆ</t>
  </si>
  <si>
    <t>JEDN.</t>
  </si>
  <si>
    <t>Udział odpadów odebranych w 2019 r. z nieruchomości ZAMIESZKAŁYCH</t>
  </si>
  <si>
    <t>-</t>
  </si>
  <si>
    <t>Udział odpadów odebranych w 2019 r. z nieruchomości NIEZAMIESZKAŁYCH</t>
  </si>
  <si>
    <t>Udział odpadów odebranych w 2019 r. z nieruchomości ŁĄCZNIE</t>
  </si>
  <si>
    <t>Liczba mieszkańców wykazanych w złożonych deklaracjach (stan na 31.12.2019 r.)</t>
  </si>
  <si>
    <t>os.</t>
  </si>
  <si>
    <t>Liczba pojemników w systemie - nieruchomości NIEZAMIESZKAŁE (2019 r.)</t>
  </si>
  <si>
    <t>szt.</t>
  </si>
  <si>
    <t>Pojemność pojemników w systemie - nieruchomości NIEZAMIESZKAŁE (2019 r.)</t>
  </si>
  <si>
    <t>litr</t>
  </si>
  <si>
    <t>LICZBA ODBIORÓW POJEMNIKÓW NIERUCHOMOŚCI NIEZAMIESZKAŁE</t>
  </si>
  <si>
    <t>ROCZNIE</t>
  </si>
  <si>
    <t>MIESIĘCZNIE</t>
  </si>
  <si>
    <r>
      <t xml:space="preserve">Zmieszane </t>
    </r>
    <r>
      <rPr>
        <i/>
        <sz val="11"/>
        <color theme="1"/>
        <rFont val="Cambria"/>
        <family val="1"/>
        <charset val="238"/>
      </rPr>
      <t xml:space="preserve">(w okresie: listopad-marzec jeden raz w miesiącu; w okresie kwiecień-październik dwa razy w miesiącu) </t>
    </r>
  </si>
  <si>
    <r>
      <t xml:space="preserve">Metal + tworzywa sztuczne </t>
    </r>
    <r>
      <rPr>
        <i/>
        <sz val="11"/>
        <color theme="1"/>
        <rFont val="Cambria"/>
        <family val="1"/>
        <charset val="238"/>
      </rPr>
      <t>(jeden raz w miesiącu)</t>
    </r>
  </si>
  <si>
    <r>
      <t xml:space="preserve">Szkło </t>
    </r>
    <r>
      <rPr>
        <i/>
        <sz val="11"/>
        <color theme="1"/>
        <rFont val="Cambria"/>
        <family val="1"/>
        <charset val="238"/>
      </rPr>
      <t>(jeden raz na kwartał)</t>
    </r>
  </si>
  <si>
    <r>
      <t xml:space="preserve">Papier </t>
    </r>
    <r>
      <rPr>
        <i/>
        <sz val="11"/>
        <color theme="1"/>
        <rFont val="Cambria"/>
        <family val="1"/>
        <charset val="238"/>
      </rPr>
      <t>(jeden raz na kwartał)</t>
    </r>
  </si>
  <si>
    <r>
      <t xml:space="preserve">Bioodpady/popiół </t>
    </r>
    <r>
      <rPr>
        <i/>
        <sz val="11"/>
        <color theme="1"/>
        <rFont val="Cambria"/>
        <family val="1"/>
        <charset val="238"/>
      </rPr>
      <t xml:space="preserve">(w okresie: listopad-marzec raz w miesiącu; w okresie kwiecień-październik dwa razy w miesiącu) </t>
    </r>
  </si>
  <si>
    <t>SUMA</t>
  </si>
  <si>
    <t>Udział odbioru bioodpadów w ogólnej liczbie odbiorów odpadów z nieruchomości</t>
  </si>
  <si>
    <t>Roczny koszt odbioru i zagospodarowania odpadów komunalnych</t>
  </si>
  <si>
    <t>zł</t>
  </si>
  <si>
    <t>ROCZNE koszty nieruchomości ZAMIESZKAŁE</t>
  </si>
  <si>
    <t>MIESIĘCZNE koszty nieruchomości ZAMIESZKAŁE</t>
  </si>
  <si>
    <t>WYSOKOŚĆ MIESIĘCZNEJ OPŁATY PO ODLICZENIU ZWOLNIENIA ZA KOMPOSTOWANIE</t>
  </si>
  <si>
    <t>MIESIĘCZNA STAWKA OPŁATY NIERUCHOMOŚCI ZAMIESZKAŁE - ZA MIESZKAŃCA</t>
  </si>
  <si>
    <t>MIESIĘCZNA WYSOKOŚĆ ZWOLNIENIA Z OPŁATY Z TYTUŁU KOMPOSTOWANIA BIOODPADÓW W KOMPOSTOWNIKU (DOTYCZY BUDYNKÓW JEDNORODZINNYCH) - ZA MIESZKAŃCA</t>
  </si>
  <si>
    <t>ROCZNE koszty nieruchomości NIEZAMIESZKAŁE</t>
  </si>
  <si>
    <t>MIESIĘCZNE koszty nieruchomości NIEZAMIESZKAŁE</t>
  </si>
  <si>
    <t>MIESIĘCZNA STAWKA ZA 1 LITR</t>
  </si>
  <si>
    <t>MIESIĘCZNA STAWKA OPŁATY ZA POJEMNIK 120 l</t>
  </si>
  <si>
    <t>MIESIĘCZNA STAWKA OPŁATY ZA POJEMNIK 240 l</t>
  </si>
  <si>
    <t>MIESIĘCZNA STAWKA OPŁATY ZA POJEMNIK 1100 l</t>
  </si>
  <si>
    <t>MIESIĘCZNA STAWKA OPŁATY ZA POJEMNIK 7000 l</t>
  </si>
  <si>
    <t>STAWKI OPŁATY JAKIE POWINNY BYĆ ŻEBY SYSTEM SIĘ BILANSOWAŁ</t>
  </si>
  <si>
    <t>MAKSYMALNE DOPUSZCZALNE STAWKI OPŁATY JAKIE MOGĄ ZOSTAĆ USTALONE</t>
  </si>
  <si>
    <t>ILE BĘDZIE BRAKOWAŁO</t>
  </si>
  <si>
    <t>120 l</t>
  </si>
  <si>
    <t>240 l</t>
  </si>
  <si>
    <t>Szkło</t>
  </si>
  <si>
    <t>MODUŁ DO WYLICZANIA OPŁATY DLA NIERUCHOMOŚCI NIEZAMIESZKAŁYCH (DO ZAMIESZCZENIA WE WZORZE DEKLARACJI)</t>
  </si>
  <si>
    <t>WYSOKOŚĆ OPŁATY W PRZYPADKU DOLICZENIA BRAKUJĄCEJ KWOTY Z NIERUCHOMOŚCI NIEZAMIESZKAŁYCH</t>
  </si>
  <si>
    <t>Bioodpady</t>
  </si>
  <si>
    <t>Pojemność pojemnika</t>
  </si>
  <si>
    <t>Przeznaczenie pojemnika</t>
  </si>
  <si>
    <t>Liczba pojemników deklarowanych do odbioru</t>
  </si>
  <si>
    <t>Liczba wywozów w ciągu roku</t>
  </si>
  <si>
    <t>Roczna wysokość opłaty (iloczyn kol. 3, 4, 5) [w zł]</t>
  </si>
  <si>
    <t>Miesięczna wysokość opłaty (kol. 6/12 miesięcy) [w zł]</t>
  </si>
  <si>
    <t>kol. 1</t>
  </si>
  <si>
    <t>kol. 2</t>
  </si>
  <si>
    <t>kol. 3</t>
  </si>
  <si>
    <t>kol. 4</t>
  </si>
  <si>
    <t>kol. 5</t>
  </si>
  <si>
    <t>kol. 6</t>
  </si>
  <si>
    <t>kol. 7</t>
  </si>
  <si>
    <t>Metale i tworzywa sztuczne</t>
  </si>
  <si>
    <t>1 100 l</t>
  </si>
  <si>
    <t>7 000 l</t>
  </si>
  <si>
    <t>Papier - WOREK</t>
  </si>
  <si>
    <t>Stawka opłaty za pojemnik  [w zł]</t>
  </si>
  <si>
    <t>Łączna miesięczna wysokość opłaty z gospodarowanie odpadami komunalnymi (SUMA poszczególnych kwot z kol. 7)</t>
  </si>
  <si>
    <t>MIESIĘCZNA STAWKA OPŁATY ZA WOREK 120 l</t>
  </si>
  <si>
    <t>Maksymalne stawki opłaty za pojemnik</t>
  </si>
  <si>
    <t>przeciętny miesięczny dochód rozporządzalny na 1 osobę ogółem w 2019 r.</t>
  </si>
  <si>
    <t>Pojemność pojemnika [l]</t>
  </si>
  <si>
    <t>MAX STAWKA</t>
  </si>
  <si>
    <t>Pozostałości po segregacji</t>
  </si>
  <si>
    <t>Papier</t>
  </si>
  <si>
    <t>1 500 l</t>
  </si>
  <si>
    <t>2 500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</si>
</sst>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zł&quot;;[Red]\-#,##0\ &quot;zł&quot;"/>
    <numFmt numFmtId="8" formatCode="#,##0.00\ &quot;zł&quot;;[Red]\-#,##0.00\ &quot;zł&quot;"/>
    <numFmt numFmtId="164" formatCode="0.0%"/>
    <numFmt numFmtId="165" formatCode="0.000"/>
    <numFmt numFmtId="166" formatCode="#,##0.0"/>
    <numFmt numFmtId="167" formatCode="#,##0.00\ &quot;zł&quot;"/>
    <numFmt numFmtId="168" formatCode="#,##0\ &quot;zł&quot;"/>
    <numFmt numFmtId="169" formatCode="#,##0.0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20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4"/>
      <color rgb="FFFF0000"/>
      <name val="Cambria"/>
      <family val="1"/>
      <charset val="238"/>
    </font>
    <font>
      <b/>
      <sz val="18"/>
      <color rgb="FFFF0000"/>
      <name val="Cambria"/>
      <family val="1"/>
      <charset val="238"/>
    </font>
    <font>
      <b/>
      <u/>
      <sz val="16"/>
      <color rgb="FFFF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8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165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0" xfId="0" applyFont="1"/>
    <xf numFmtId="167" fontId="6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0" xfId="0" applyNumberFormat="1" applyFont="1"/>
    <xf numFmtId="167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7" fontId="8" fillId="0" borderId="19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8" fontId="8" fillId="0" borderId="12" xfId="0" applyNumberFormat="1" applyFont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 wrapText="1"/>
    </xf>
    <xf numFmtId="2" fontId="11" fillId="4" borderId="8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1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2" fontId="11" fillId="4" borderId="28" xfId="0" applyNumberFormat="1" applyFont="1" applyFill="1" applyBorder="1" applyAlignment="1">
      <alignment horizontal="center" vertical="center" wrapText="1"/>
    </xf>
    <xf numFmtId="2" fontId="1" fillId="3" borderId="28" xfId="0" applyNumberFormat="1" applyFont="1" applyFill="1" applyBorder="1" applyAlignment="1">
      <alignment horizontal="center" vertical="center" wrapText="1"/>
    </xf>
    <xf numFmtId="2" fontId="1" fillId="3" borderId="29" xfId="0" applyNumberFormat="1" applyFont="1" applyFill="1" applyBorder="1" applyAlignment="1">
      <alignment horizontal="center" vertical="center" wrapText="1"/>
    </xf>
    <xf numFmtId="2" fontId="12" fillId="4" borderId="3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right" vertical="center" wrapText="1"/>
    </xf>
    <xf numFmtId="0" fontId="4" fillId="4" borderId="31" xfId="0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1"/>
  <sheetViews>
    <sheetView showGridLines="0" workbookViewId="0">
      <selection activeCell="B25" sqref="B25"/>
    </sheetView>
  </sheetViews>
  <sheetFormatPr defaultRowHeight="14.4" x14ac:dyDescent="0.3"/>
  <cols>
    <col min="2" max="2" width="76.6640625" customWidth="1"/>
    <col min="3" max="3" width="16.109375" customWidth="1"/>
    <col min="4" max="4" width="15" customWidth="1"/>
  </cols>
  <sheetData>
    <row r="1" spans="2:4" ht="15" thickBot="1" x14ac:dyDescent="0.35"/>
    <row r="2" spans="2:4" ht="15" thickBot="1" x14ac:dyDescent="0.35">
      <c r="B2" s="117" t="s">
        <v>0</v>
      </c>
      <c r="C2" s="118"/>
      <c r="D2" s="119"/>
    </row>
    <row r="3" spans="2:4" ht="15" thickBot="1" x14ac:dyDescent="0.35">
      <c r="B3" s="1"/>
      <c r="C3" s="1"/>
      <c r="D3" s="1"/>
    </row>
    <row r="4" spans="2:4" ht="20.100000000000001" customHeight="1" x14ac:dyDescent="0.3">
      <c r="B4" s="2" t="s">
        <v>1</v>
      </c>
      <c r="C4" s="3" t="s">
        <v>2</v>
      </c>
      <c r="D4" s="4" t="s">
        <v>3</v>
      </c>
    </row>
    <row r="5" spans="2:4" ht="20.100000000000001" customHeight="1" x14ac:dyDescent="0.3">
      <c r="B5" s="5" t="s">
        <v>4</v>
      </c>
      <c r="C5" s="7">
        <v>0.72299999999999998</v>
      </c>
      <c r="D5" s="6" t="s">
        <v>5</v>
      </c>
    </row>
    <row r="6" spans="2:4" ht="20.100000000000001" customHeight="1" x14ac:dyDescent="0.3">
      <c r="B6" s="5" t="s">
        <v>6</v>
      </c>
      <c r="C6" s="7">
        <v>0.27700000000000002</v>
      </c>
      <c r="D6" s="6" t="s">
        <v>5</v>
      </c>
    </row>
    <row r="7" spans="2:4" ht="20.100000000000001" customHeight="1" x14ac:dyDescent="0.3">
      <c r="B7" s="5" t="s">
        <v>7</v>
      </c>
      <c r="C7" s="7">
        <f>C5+C6</f>
        <v>1</v>
      </c>
      <c r="D7" s="6" t="s">
        <v>5</v>
      </c>
    </row>
    <row r="8" spans="2:4" ht="20.100000000000001" customHeight="1" x14ac:dyDescent="0.3">
      <c r="B8" s="5" t="s">
        <v>8</v>
      </c>
      <c r="C8" s="8">
        <v>7515</v>
      </c>
      <c r="D8" s="6" t="s">
        <v>9</v>
      </c>
    </row>
    <row r="9" spans="2:4" ht="20.100000000000001" customHeight="1" x14ac:dyDescent="0.3">
      <c r="B9" s="5" t="s">
        <v>10</v>
      </c>
      <c r="C9" s="9">
        <v>637</v>
      </c>
      <c r="D9" s="6" t="s">
        <v>11</v>
      </c>
    </row>
    <row r="10" spans="2:4" ht="20.100000000000001" customHeight="1" x14ac:dyDescent="0.3">
      <c r="B10" s="5" t="s">
        <v>12</v>
      </c>
      <c r="C10" s="8">
        <v>471260</v>
      </c>
      <c r="D10" s="6" t="s">
        <v>13</v>
      </c>
    </row>
    <row r="11" spans="2:4" ht="20.100000000000001" customHeight="1" x14ac:dyDescent="0.3">
      <c r="B11" s="5" t="s">
        <v>23</v>
      </c>
      <c r="C11" s="7">
        <v>0.32800000000000001</v>
      </c>
      <c r="D11" s="6" t="s">
        <v>5</v>
      </c>
    </row>
    <row r="12" spans="2:4" ht="20.100000000000001" customHeight="1" thickBot="1" x14ac:dyDescent="0.35">
      <c r="B12" s="10" t="s">
        <v>24</v>
      </c>
      <c r="C12" s="11">
        <v>2400000</v>
      </c>
      <c r="D12" s="12" t="s">
        <v>25</v>
      </c>
    </row>
    <row r="13" spans="2:4" x14ac:dyDescent="0.3">
      <c r="B13" s="19"/>
      <c r="C13" s="20"/>
      <c r="D13" s="21"/>
    </row>
    <row r="14" spans="2:4" ht="15" thickBot="1" x14ac:dyDescent="0.35">
      <c r="B14" s="1"/>
      <c r="C14" s="13"/>
      <c r="D14" s="14"/>
    </row>
    <row r="15" spans="2:4" x14ac:dyDescent="0.3">
      <c r="B15" s="2" t="s">
        <v>14</v>
      </c>
      <c r="C15" s="3" t="s">
        <v>15</v>
      </c>
      <c r="D15" s="4" t="s">
        <v>16</v>
      </c>
    </row>
    <row r="16" spans="2:4" ht="39.9" customHeight="1" x14ac:dyDescent="0.3">
      <c r="B16" s="15" t="s">
        <v>17</v>
      </c>
      <c r="C16" s="9">
        <v>19</v>
      </c>
      <c r="D16" s="16">
        <f>C16/12</f>
        <v>1.5833333333333333</v>
      </c>
    </row>
    <row r="17" spans="2:4" ht="20.100000000000001" customHeight="1" x14ac:dyDescent="0.3">
      <c r="B17" s="5" t="s">
        <v>18</v>
      </c>
      <c r="C17" s="9">
        <v>12</v>
      </c>
      <c r="D17" s="16">
        <f t="shared" ref="D17:D21" si="0">C17/12</f>
        <v>1</v>
      </c>
    </row>
    <row r="18" spans="2:4" ht="20.100000000000001" customHeight="1" x14ac:dyDescent="0.3">
      <c r="B18" s="5" t="s">
        <v>19</v>
      </c>
      <c r="C18" s="9">
        <v>4</v>
      </c>
      <c r="D18" s="16">
        <f t="shared" si="0"/>
        <v>0.33333333333333331</v>
      </c>
    </row>
    <row r="19" spans="2:4" ht="20.100000000000001" customHeight="1" x14ac:dyDescent="0.3">
      <c r="B19" s="5" t="s">
        <v>20</v>
      </c>
      <c r="C19" s="9">
        <v>4</v>
      </c>
      <c r="D19" s="16">
        <f t="shared" si="0"/>
        <v>0.33333333333333331</v>
      </c>
    </row>
    <row r="20" spans="2:4" ht="39.9" customHeight="1" x14ac:dyDescent="0.3">
      <c r="B20" s="15" t="s">
        <v>21</v>
      </c>
      <c r="C20" s="9">
        <v>19</v>
      </c>
      <c r="D20" s="16">
        <f t="shared" si="0"/>
        <v>1.5833333333333333</v>
      </c>
    </row>
    <row r="21" spans="2:4" ht="20.100000000000001" customHeight="1" thickBot="1" x14ac:dyDescent="0.35">
      <c r="B21" s="17" t="s">
        <v>22</v>
      </c>
      <c r="C21" s="18">
        <f>SUM(C16:C20)</f>
        <v>58</v>
      </c>
      <c r="D21" s="22">
        <f t="shared" si="0"/>
        <v>4.833333333333333</v>
      </c>
    </row>
  </sheetData>
  <mergeCells count="1">
    <mergeCell ref="B2:D2"/>
  </mergeCells>
  <pageMargins left="0.7" right="0.7" top="0.75" bottom="0.75" header="0.3" footer="0.3"/>
  <pageSetup paperSize="9" orientation="portrait" horizontalDpi="0" verticalDpi="0" copies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DB46E-35BB-4AE0-927E-8324F3967F1C}">
  <dimension ref="B1:H3"/>
  <sheetViews>
    <sheetView showGridLines="0" workbookViewId="0">
      <selection activeCell="E58" sqref="E58"/>
    </sheetView>
  </sheetViews>
  <sheetFormatPr defaultColWidth="9.109375" defaultRowHeight="13.8" x14ac:dyDescent="0.25"/>
  <cols>
    <col min="1" max="1" width="9.109375" style="27"/>
    <col min="2" max="4" width="24.6640625" style="27" customWidth="1"/>
    <col min="5" max="6" width="9.109375" style="27"/>
    <col min="7" max="7" width="36.33203125" style="27" customWidth="1"/>
    <col min="8" max="8" width="34.109375" style="27" customWidth="1"/>
    <col min="9" max="16384" width="9.109375" style="27"/>
  </cols>
  <sheetData>
    <row r="1" spans="2:8" ht="14.4" thickBot="1" x14ac:dyDescent="0.3"/>
    <row r="2" spans="2:8" ht="93" customHeight="1" thickBot="1" x14ac:dyDescent="0.3">
      <c r="B2" s="24" t="s">
        <v>26</v>
      </c>
      <c r="C2" s="25" t="s">
        <v>27</v>
      </c>
      <c r="D2" s="26" t="s">
        <v>29</v>
      </c>
      <c r="G2" s="29" t="s">
        <v>30</v>
      </c>
      <c r="H2" s="30" t="s">
        <v>28</v>
      </c>
    </row>
    <row r="3" spans="2:8" ht="63.75" customHeight="1" thickBot="1" x14ac:dyDescent="0.3">
      <c r="B3" s="57">
        <f>'Dane wejściowe'!C12*'Dane wejściowe'!C5</f>
        <v>1735200</v>
      </c>
      <c r="C3" s="58">
        <f>B3/12</f>
        <v>144600</v>
      </c>
      <c r="D3" s="28">
        <f>C3/'Dane wejściowe'!C8</f>
        <v>19.241516966067863</v>
      </c>
      <c r="G3" s="31">
        <f>D3*'Dane wejściowe'!C11</f>
        <v>6.3112175648702591</v>
      </c>
      <c r="H3" s="32">
        <f>D3-G3</f>
        <v>12.930299401197605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7676-E1E9-48F0-B69D-8A4EC4246AD3}">
  <dimension ref="B1:H5"/>
  <sheetViews>
    <sheetView showGridLines="0" workbookViewId="0">
      <selection activeCell="G84" sqref="G84"/>
    </sheetView>
  </sheetViews>
  <sheetFormatPr defaultRowHeight="14.4" x14ac:dyDescent="0.3"/>
  <cols>
    <col min="2" max="4" width="24.6640625" customWidth="1"/>
    <col min="7" max="7" width="36.33203125" customWidth="1"/>
    <col min="8" max="8" width="34.109375" customWidth="1"/>
  </cols>
  <sheetData>
    <row r="1" spans="2:8" ht="15" thickBot="1" x14ac:dyDescent="0.35"/>
    <row r="2" spans="2:8" ht="37.5" customHeight="1" thickBot="1" x14ac:dyDescent="0.35">
      <c r="B2" s="120" t="s">
        <v>45</v>
      </c>
      <c r="C2" s="121"/>
      <c r="D2" s="121"/>
      <c r="E2" s="121"/>
      <c r="F2" s="121"/>
      <c r="G2" s="121"/>
      <c r="H2" s="122"/>
    </row>
    <row r="3" spans="2:8" ht="15" thickBot="1" x14ac:dyDescent="0.35"/>
    <row r="4" spans="2:8" ht="96" customHeight="1" thickBot="1" x14ac:dyDescent="0.35">
      <c r="B4" s="24" t="s">
        <v>26</v>
      </c>
      <c r="C4" s="25" t="s">
        <v>27</v>
      </c>
      <c r="D4" s="26" t="s">
        <v>29</v>
      </c>
      <c r="E4" s="27"/>
      <c r="F4" s="27"/>
      <c r="G4" s="29" t="s">
        <v>30</v>
      </c>
      <c r="H4" s="30" t="s">
        <v>28</v>
      </c>
    </row>
    <row r="5" spans="2:8" ht="66" customHeight="1" thickBot="1" x14ac:dyDescent="0.35">
      <c r="B5" s="57">
        <f>'Opłata zam'!B3+'Opłata niezam'!C17</f>
        <v>2102169.6000000001</v>
      </c>
      <c r="C5" s="58">
        <f>'Opłata zam'!C3+'Opłata niezam'!C18</f>
        <v>175180.79999999999</v>
      </c>
      <c r="D5" s="28">
        <f>C5/'Dane wejściowe'!C8</f>
        <v>23.310818363273452</v>
      </c>
      <c r="E5" s="27"/>
      <c r="F5" s="27"/>
      <c r="G5" s="31">
        <f>D5*'Dane wejściowe'!C11</f>
        <v>7.6459484231536923</v>
      </c>
      <c r="H5" s="32">
        <f>D5-G5</f>
        <v>15.664869940119759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8736-EC7C-4CDD-90EF-45CE204AA07E}">
  <dimension ref="B1:G18"/>
  <sheetViews>
    <sheetView workbookViewId="0">
      <selection activeCell="B28" sqref="B28"/>
    </sheetView>
  </sheetViews>
  <sheetFormatPr defaultColWidth="9.109375" defaultRowHeight="13.8" x14ac:dyDescent="0.25"/>
  <cols>
    <col min="1" max="1" width="9.109375" style="27"/>
    <col min="2" max="5" width="30.6640625" style="27" customWidth="1"/>
    <col min="6" max="6" width="29.5546875" style="27" customWidth="1"/>
    <col min="7" max="8" width="20.6640625" style="27" customWidth="1"/>
    <col min="9" max="16384" width="9.109375" style="27"/>
  </cols>
  <sheetData>
    <row r="1" spans="2:7" ht="14.4" thickBot="1" x14ac:dyDescent="0.3"/>
    <row r="2" spans="2:7" ht="50.1" customHeight="1" x14ac:dyDescent="0.25">
      <c r="B2" s="35" t="s">
        <v>31</v>
      </c>
      <c r="C2" s="23" t="s">
        <v>32</v>
      </c>
      <c r="D2" s="36" t="s">
        <v>33</v>
      </c>
    </row>
    <row r="3" spans="2:7" ht="24.9" customHeight="1" thickBot="1" x14ac:dyDescent="0.3">
      <c r="B3" s="38">
        <f>'Dane wejściowe'!C12*'Dane wejściowe'!C6</f>
        <v>664800</v>
      </c>
      <c r="C3" s="39">
        <f>B3/12</f>
        <v>55400</v>
      </c>
      <c r="D3" s="40">
        <v>0.11799999999999999</v>
      </c>
    </row>
    <row r="4" spans="2:7" x14ac:dyDescent="0.25">
      <c r="B4" s="41"/>
      <c r="C4" s="41"/>
      <c r="D4" s="42"/>
    </row>
    <row r="5" spans="2:7" ht="14.4" thickBot="1" x14ac:dyDescent="0.3"/>
    <row r="6" spans="2:7" x14ac:dyDescent="0.25">
      <c r="B6" s="123" t="s">
        <v>38</v>
      </c>
      <c r="C6" s="124"/>
      <c r="D6" s="124"/>
      <c r="E6" s="125"/>
    </row>
    <row r="7" spans="2:7" ht="50.1" customHeight="1" x14ac:dyDescent="0.25">
      <c r="B7" s="37" t="s">
        <v>34</v>
      </c>
      <c r="C7" s="33" t="s">
        <v>35</v>
      </c>
      <c r="D7" s="33" t="s">
        <v>36</v>
      </c>
      <c r="E7" s="34" t="s">
        <v>37</v>
      </c>
    </row>
    <row r="8" spans="2:7" ht="24.9" customHeight="1" thickBot="1" x14ac:dyDescent="0.3">
      <c r="B8" s="43">
        <f>D3*120</f>
        <v>14.16</v>
      </c>
      <c r="C8" s="44">
        <f>D3*240</f>
        <v>28.32</v>
      </c>
      <c r="D8" s="44">
        <f>D3*1100</f>
        <v>129.79999999999998</v>
      </c>
      <c r="E8" s="45">
        <f>D3*7000</f>
        <v>826</v>
      </c>
      <c r="G8" s="46"/>
    </row>
    <row r="9" spans="2:7" x14ac:dyDescent="0.25">
      <c r="B9" s="47"/>
      <c r="C9" s="47"/>
      <c r="D9" s="47"/>
      <c r="E9" s="47"/>
      <c r="G9" s="46"/>
    </row>
    <row r="10" spans="2:7" ht="14.4" thickBot="1" x14ac:dyDescent="0.3"/>
    <row r="11" spans="2:7" ht="15" customHeight="1" x14ac:dyDescent="0.25">
      <c r="B11" s="126" t="s">
        <v>39</v>
      </c>
      <c r="C11" s="127"/>
      <c r="D11" s="127"/>
      <c r="E11" s="127"/>
      <c r="F11" s="128"/>
    </row>
    <row r="12" spans="2:7" ht="50.1" customHeight="1" x14ac:dyDescent="0.25">
      <c r="B12" s="50" t="s">
        <v>34</v>
      </c>
      <c r="C12" s="51" t="s">
        <v>35</v>
      </c>
      <c r="D12" s="51" t="s">
        <v>36</v>
      </c>
      <c r="E12" s="88" t="s">
        <v>37</v>
      </c>
      <c r="F12" s="90" t="s">
        <v>66</v>
      </c>
    </row>
    <row r="13" spans="2:7" ht="24.9" customHeight="1" thickBot="1" x14ac:dyDescent="0.3">
      <c r="B13" s="52">
        <v>6.34</v>
      </c>
      <c r="C13" s="53">
        <v>12.69</v>
      </c>
      <c r="D13" s="53">
        <v>58.2</v>
      </c>
      <c r="E13" s="89">
        <v>370.41</v>
      </c>
      <c r="F13" s="91">
        <v>18.190000000000001</v>
      </c>
      <c r="G13" s="46"/>
    </row>
    <row r="14" spans="2:7" x14ac:dyDescent="0.25">
      <c r="B14" s="48"/>
      <c r="C14" s="48"/>
      <c r="D14" s="48"/>
      <c r="E14" s="48"/>
    </row>
    <row r="15" spans="2:7" ht="14.4" thickBot="1" x14ac:dyDescent="0.3">
      <c r="G15" s="49"/>
    </row>
    <row r="16" spans="2:7" ht="39.9" customHeight="1" x14ac:dyDescent="0.25">
      <c r="B16" s="54" t="s">
        <v>40</v>
      </c>
      <c r="C16" s="59">
        <f>100%-(B13+C13+D13+E13)/(B8+C8+D8+E8)</f>
        <v>0.55158873262010655</v>
      </c>
    </row>
    <row r="17" spans="2:3" ht="39.9" customHeight="1" x14ac:dyDescent="0.25">
      <c r="B17" s="55" t="s">
        <v>15</v>
      </c>
      <c r="C17" s="60">
        <f>B3*55.2%</f>
        <v>366969.60000000003</v>
      </c>
    </row>
    <row r="18" spans="2:3" ht="39.9" customHeight="1" thickBot="1" x14ac:dyDescent="0.3">
      <c r="B18" s="56" t="s">
        <v>16</v>
      </c>
      <c r="C18" s="61">
        <f>C3*55.2%</f>
        <v>30580.800000000003</v>
      </c>
    </row>
  </sheetData>
  <mergeCells count="2">
    <mergeCell ref="B6:E6"/>
    <mergeCell ref="B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C300-0753-4AB7-BF5C-57F48FB90599}">
  <dimension ref="B1:H34"/>
  <sheetViews>
    <sheetView showGridLines="0" tabSelected="1" zoomScaleNormal="100" workbookViewId="0">
      <selection activeCell="E24" sqref="E24"/>
    </sheetView>
  </sheetViews>
  <sheetFormatPr defaultRowHeight="14.4" x14ac:dyDescent="0.3"/>
  <cols>
    <col min="2" max="2" width="14.5546875" customWidth="1"/>
    <col min="3" max="3" width="30.44140625" customWidth="1"/>
    <col min="4" max="4" width="27.44140625" customWidth="1"/>
    <col min="5" max="5" width="29.33203125" customWidth="1"/>
    <col min="6" max="6" width="25" customWidth="1"/>
    <col min="7" max="7" width="25.6640625" customWidth="1"/>
    <col min="8" max="8" width="23.33203125" customWidth="1"/>
  </cols>
  <sheetData>
    <row r="1" spans="2:8" ht="15" thickBot="1" x14ac:dyDescent="0.35"/>
    <row r="2" spans="2:8" ht="23.25" customHeight="1" thickBot="1" x14ac:dyDescent="0.35">
      <c r="B2" s="131" t="s">
        <v>44</v>
      </c>
      <c r="C2" s="132"/>
      <c r="D2" s="132"/>
      <c r="E2" s="132"/>
      <c r="F2" s="132"/>
      <c r="G2" s="132"/>
      <c r="H2" s="133"/>
    </row>
    <row r="3" spans="2:8" ht="15" thickBot="1" x14ac:dyDescent="0.35"/>
    <row r="4" spans="2:8" x14ac:dyDescent="0.3">
      <c r="B4" s="134" t="s">
        <v>47</v>
      </c>
      <c r="C4" s="136" t="s">
        <v>48</v>
      </c>
      <c r="D4" s="136" t="s">
        <v>49</v>
      </c>
      <c r="E4" s="136" t="s">
        <v>50</v>
      </c>
      <c r="F4" s="136" t="s">
        <v>64</v>
      </c>
      <c r="G4" s="136" t="s">
        <v>51</v>
      </c>
      <c r="H4" s="138" t="s">
        <v>52</v>
      </c>
    </row>
    <row r="5" spans="2:8" ht="45" customHeight="1" x14ac:dyDescent="0.3">
      <c r="B5" s="135"/>
      <c r="C5" s="137"/>
      <c r="D5" s="137"/>
      <c r="E5" s="137"/>
      <c r="F5" s="137"/>
      <c r="G5" s="137"/>
      <c r="H5" s="139"/>
    </row>
    <row r="6" spans="2:8" ht="15" thickBot="1" x14ac:dyDescent="0.35">
      <c r="B6" s="66" t="s">
        <v>53</v>
      </c>
      <c r="C6" s="67" t="s">
        <v>54</v>
      </c>
      <c r="D6" s="67" t="s">
        <v>55</v>
      </c>
      <c r="E6" s="67" t="s">
        <v>56</v>
      </c>
      <c r="F6" s="67" t="s">
        <v>57</v>
      </c>
      <c r="G6" s="67" t="s">
        <v>58</v>
      </c>
      <c r="H6" s="68" t="s">
        <v>59</v>
      </c>
    </row>
    <row r="7" spans="2:8" x14ac:dyDescent="0.3">
      <c r="B7" s="140" t="s">
        <v>41</v>
      </c>
      <c r="C7" s="69" t="s">
        <v>46</v>
      </c>
      <c r="D7" s="75">
        <v>1</v>
      </c>
      <c r="E7" s="84">
        <v>19</v>
      </c>
      <c r="F7" s="92">
        <v>6.34</v>
      </c>
      <c r="G7" s="76">
        <f>D7*E7*F7</f>
        <v>120.46</v>
      </c>
      <c r="H7" s="77">
        <f>G7/12</f>
        <v>10.038333333333332</v>
      </c>
    </row>
    <row r="8" spans="2:8" x14ac:dyDescent="0.3">
      <c r="B8" s="141"/>
      <c r="C8" s="62" t="s">
        <v>43</v>
      </c>
      <c r="D8" s="78">
        <v>1</v>
      </c>
      <c r="E8" s="85">
        <v>4</v>
      </c>
      <c r="F8" s="93">
        <v>6.34</v>
      </c>
      <c r="G8" s="79">
        <f t="shared" ref="G8:G21" si="0">D8*E8*F8</f>
        <v>25.36</v>
      </c>
      <c r="H8" s="80">
        <f t="shared" ref="H8:H21" si="1">G8/12</f>
        <v>2.1133333333333333</v>
      </c>
    </row>
    <row r="9" spans="2:8" x14ac:dyDescent="0.3">
      <c r="B9" s="141"/>
      <c r="C9" s="62" t="s">
        <v>71</v>
      </c>
      <c r="D9" s="78">
        <v>1</v>
      </c>
      <c r="E9" s="85">
        <v>19</v>
      </c>
      <c r="F9" s="93">
        <v>6.34</v>
      </c>
      <c r="G9" s="79">
        <f t="shared" si="0"/>
        <v>120.46</v>
      </c>
      <c r="H9" s="80">
        <f t="shared" si="1"/>
        <v>10.038333333333332</v>
      </c>
    </row>
    <row r="10" spans="2:8" ht="15" thickBot="1" x14ac:dyDescent="0.35">
      <c r="B10" s="142"/>
      <c r="C10" s="70" t="s">
        <v>63</v>
      </c>
      <c r="D10" s="81">
        <v>1</v>
      </c>
      <c r="E10" s="86">
        <v>4</v>
      </c>
      <c r="F10" s="94">
        <v>18.190000000000001</v>
      </c>
      <c r="G10" s="82">
        <f t="shared" si="0"/>
        <v>72.760000000000005</v>
      </c>
      <c r="H10" s="83">
        <f t="shared" si="1"/>
        <v>6.0633333333333335</v>
      </c>
    </row>
    <row r="11" spans="2:8" x14ac:dyDescent="0.3">
      <c r="B11" s="143" t="s">
        <v>42</v>
      </c>
      <c r="C11" s="71" t="s">
        <v>46</v>
      </c>
      <c r="D11" s="73"/>
      <c r="E11" s="84">
        <v>19</v>
      </c>
      <c r="F11" s="92">
        <v>12.69</v>
      </c>
      <c r="G11" s="76">
        <f t="shared" si="0"/>
        <v>0</v>
      </c>
      <c r="H11" s="77">
        <f t="shared" si="1"/>
        <v>0</v>
      </c>
    </row>
    <row r="12" spans="2:8" x14ac:dyDescent="0.3">
      <c r="B12" s="144"/>
      <c r="C12" s="64" t="s">
        <v>60</v>
      </c>
      <c r="D12" s="65">
        <v>1</v>
      </c>
      <c r="E12" s="85">
        <v>12</v>
      </c>
      <c r="F12" s="93">
        <v>12.69</v>
      </c>
      <c r="G12" s="79">
        <f t="shared" si="0"/>
        <v>152.28</v>
      </c>
      <c r="H12" s="80">
        <f t="shared" si="1"/>
        <v>12.69</v>
      </c>
    </row>
    <row r="13" spans="2:8" ht="15" thickBot="1" x14ac:dyDescent="0.35">
      <c r="B13" s="145"/>
      <c r="C13" s="98" t="s">
        <v>71</v>
      </c>
      <c r="D13" s="99"/>
      <c r="E13" s="100">
        <v>19</v>
      </c>
      <c r="F13" s="101">
        <v>12.69</v>
      </c>
      <c r="G13" s="102">
        <f t="shared" si="0"/>
        <v>0</v>
      </c>
      <c r="H13" s="103">
        <f t="shared" si="1"/>
        <v>0</v>
      </c>
    </row>
    <row r="14" spans="2:8" x14ac:dyDescent="0.3">
      <c r="B14" s="143" t="s">
        <v>61</v>
      </c>
      <c r="C14" s="69" t="s">
        <v>46</v>
      </c>
      <c r="D14" s="73"/>
      <c r="E14" s="84">
        <v>19</v>
      </c>
      <c r="F14" s="92">
        <v>58.2</v>
      </c>
      <c r="G14" s="76">
        <f t="shared" si="0"/>
        <v>0</v>
      </c>
      <c r="H14" s="77">
        <f t="shared" si="1"/>
        <v>0</v>
      </c>
    </row>
    <row r="15" spans="2:8" x14ac:dyDescent="0.3">
      <c r="B15" s="144"/>
      <c r="C15" s="64" t="s">
        <v>60</v>
      </c>
      <c r="D15" s="65"/>
      <c r="E15" s="85">
        <v>12</v>
      </c>
      <c r="F15" s="93">
        <v>58.2</v>
      </c>
      <c r="G15" s="79">
        <f t="shared" si="0"/>
        <v>0</v>
      </c>
      <c r="H15" s="80">
        <f t="shared" si="1"/>
        <v>0</v>
      </c>
    </row>
    <row r="16" spans="2:8" x14ac:dyDescent="0.3">
      <c r="B16" s="144"/>
      <c r="C16" s="63" t="s">
        <v>71</v>
      </c>
      <c r="D16" s="65"/>
      <c r="E16" s="85">
        <v>19</v>
      </c>
      <c r="F16" s="93">
        <v>58.2</v>
      </c>
      <c r="G16" s="79">
        <f t="shared" si="0"/>
        <v>0</v>
      </c>
      <c r="H16" s="80">
        <f t="shared" si="1"/>
        <v>0</v>
      </c>
    </row>
    <row r="17" spans="2:8" ht="15" thickBot="1" x14ac:dyDescent="0.35">
      <c r="B17" s="146"/>
      <c r="C17" s="72" t="s">
        <v>72</v>
      </c>
      <c r="D17" s="74"/>
      <c r="E17" s="86">
        <v>4</v>
      </c>
      <c r="F17" s="94">
        <v>58.2</v>
      </c>
      <c r="G17" s="82">
        <f t="shared" si="0"/>
        <v>0</v>
      </c>
      <c r="H17" s="83">
        <f t="shared" si="1"/>
        <v>0</v>
      </c>
    </row>
    <row r="18" spans="2:8" ht="15" thickBot="1" x14ac:dyDescent="0.35">
      <c r="B18" s="105" t="s">
        <v>73</v>
      </c>
      <c r="C18" s="106" t="s">
        <v>43</v>
      </c>
      <c r="D18" s="107"/>
      <c r="E18" s="108">
        <v>4</v>
      </c>
      <c r="F18" s="109">
        <v>79.37</v>
      </c>
      <c r="G18" s="110">
        <f>D18*E18*F18</f>
        <v>0</v>
      </c>
      <c r="H18" s="111">
        <f t="shared" si="1"/>
        <v>0</v>
      </c>
    </row>
    <row r="19" spans="2:8" ht="15" thickBot="1" x14ac:dyDescent="0.35">
      <c r="B19" s="105" t="s">
        <v>74</v>
      </c>
      <c r="C19" s="106" t="s">
        <v>60</v>
      </c>
      <c r="D19" s="107"/>
      <c r="E19" s="108">
        <v>12</v>
      </c>
      <c r="F19" s="109">
        <v>132.29</v>
      </c>
      <c r="G19" s="110">
        <f t="shared" si="0"/>
        <v>0</v>
      </c>
      <c r="H19" s="111">
        <f t="shared" si="1"/>
        <v>0</v>
      </c>
    </row>
    <row r="20" spans="2:8" x14ac:dyDescent="0.3">
      <c r="B20" s="147" t="s">
        <v>62</v>
      </c>
      <c r="C20" s="69" t="s">
        <v>71</v>
      </c>
      <c r="D20" s="73"/>
      <c r="E20" s="87">
        <v>19</v>
      </c>
      <c r="F20" s="95">
        <v>370.41</v>
      </c>
      <c r="G20" s="76">
        <f t="shared" si="0"/>
        <v>0</v>
      </c>
      <c r="H20" s="77">
        <f t="shared" si="1"/>
        <v>0</v>
      </c>
    </row>
    <row r="21" spans="2:8" ht="15" thickBot="1" x14ac:dyDescent="0.35">
      <c r="B21" s="148"/>
      <c r="C21" s="74" t="s">
        <v>46</v>
      </c>
      <c r="D21" s="74"/>
      <c r="E21" s="67">
        <v>19</v>
      </c>
      <c r="F21" s="96">
        <v>370.41</v>
      </c>
      <c r="G21" s="82">
        <f t="shared" si="0"/>
        <v>0</v>
      </c>
      <c r="H21" s="83">
        <f t="shared" si="1"/>
        <v>0</v>
      </c>
    </row>
    <row r="22" spans="2:8" ht="34.5" customHeight="1" thickBot="1" x14ac:dyDescent="0.35">
      <c r="B22" s="129" t="s">
        <v>65</v>
      </c>
      <c r="C22" s="130"/>
      <c r="D22" s="130"/>
      <c r="E22" s="130"/>
      <c r="F22" s="130"/>
      <c r="G22" s="130"/>
      <c r="H22" s="104">
        <f>SUM(H7:H21)</f>
        <v>40.943333333333328</v>
      </c>
    </row>
    <row r="25" spans="2:8" x14ac:dyDescent="0.3">
      <c r="B25" t="s">
        <v>67</v>
      </c>
    </row>
    <row r="26" spans="2:8" x14ac:dyDescent="0.3">
      <c r="B26" s="116">
        <v>1819</v>
      </c>
      <c r="C26" s="114" t="s">
        <v>68</v>
      </c>
    </row>
    <row r="28" spans="2:8" ht="28.8" x14ac:dyDescent="0.3">
      <c r="B28" s="115" t="s">
        <v>69</v>
      </c>
      <c r="C28" s="114" t="s">
        <v>70</v>
      </c>
    </row>
    <row r="29" spans="2:8" x14ac:dyDescent="0.3">
      <c r="B29" s="113">
        <v>120</v>
      </c>
      <c r="C29" s="112">
        <v>6.34</v>
      </c>
    </row>
    <row r="30" spans="2:8" x14ac:dyDescent="0.3">
      <c r="B30" s="113">
        <v>240</v>
      </c>
      <c r="C30" s="112">
        <v>12.69</v>
      </c>
    </row>
    <row r="31" spans="2:8" x14ac:dyDescent="0.3">
      <c r="B31" s="113">
        <v>1100</v>
      </c>
      <c r="C31" s="112">
        <v>58.2</v>
      </c>
      <c r="D31" s="97"/>
    </row>
    <row r="32" spans="2:8" x14ac:dyDescent="0.3">
      <c r="B32" s="113">
        <v>1500</v>
      </c>
      <c r="C32" s="112">
        <v>79.37</v>
      </c>
      <c r="E32" s="97"/>
    </row>
    <row r="33" spans="2:5" x14ac:dyDescent="0.3">
      <c r="B33" s="113">
        <v>2500</v>
      </c>
      <c r="C33" s="112">
        <v>132.29</v>
      </c>
      <c r="E33" s="97"/>
    </row>
    <row r="34" spans="2:5" x14ac:dyDescent="0.3">
      <c r="B34" s="113">
        <v>7000</v>
      </c>
      <c r="C34" s="112">
        <v>370.41</v>
      </c>
    </row>
  </sheetData>
  <mergeCells count="13">
    <mergeCell ref="B22:G22"/>
    <mergeCell ref="B2:H2"/>
    <mergeCell ref="B4:B5"/>
    <mergeCell ref="C4:C5"/>
    <mergeCell ref="D4:D5"/>
    <mergeCell ref="E4:E5"/>
    <mergeCell ref="G4:G5"/>
    <mergeCell ref="H4:H5"/>
    <mergeCell ref="F4:F5"/>
    <mergeCell ref="B7:B10"/>
    <mergeCell ref="B11:B13"/>
    <mergeCell ref="B14:B17"/>
    <mergeCell ref="B20:B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Dane wejściowe</vt:lpstr>
      <vt:lpstr>Opłata zam</vt:lpstr>
      <vt:lpstr>Opłata zam2</vt:lpstr>
      <vt:lpstr>Opłata niezam</vt:lpstr>
      <vt:lpstr>Moduł dekl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Pająk</dc:creator>
  <cp:lastModifiedBy>idzikowska_d</cp:lastModifiedBy>
  <dcterms:created xsi:type="dcterms:W3CDTF">2015-06-05T18:19:34Z</dcterms:created>
  <dcterms:modified xsi:type="dcterms:W3CDTF">2020-04-23T11:04:40Z</dcterms:modified>
</cp:coreProperties>
</file>