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9720" windowHeight="7080" activeTab="0"/>
  </bookViews>
  <sheets>
    <sheet name="Tabela nr 2 " sheetId="1" r:id="rId1"/>
  </sheets>
  <definedNames>
    <definedName name="_xlnm.Print_Titles" localSheetId="0">'Tabela nr 2 '!$A:$B,'Tabela nr 2 '!$1:$3</definedName>
  </definedNames>
  <calcPr fullCalcOnLoad="1"/>
</workbook>
</file>

<file path=xl/sharedStrings.xml><?xml version="1.0" encoding="utf-8"?>
<sst xmlns="http://schemas.openxmlformats.org/spreadsheetml/2006/main" count="410" uniqueCount="230">
  <si>
    <t>Dział Rozdział</t>
  </si>
  <si>
    <t>010</t>
  </si>
  <si>
    <t>01030</t>
  </si>
  <si>
    <t>75404</t>
  </si>
  <si>
    <t>85212</t>
  </si>
  <si>
    <t>75075</t>
  </si>
  <si>
    <t>85153</t>
  </si>
  <si>
    <t>80103</t>
  </si>
  <si>
    <t>85415</t>
  </si>
  <si>
    <t>Urzędy naczelnych organów władzy państwowej, kontroli i ochrony prawa</t>
  </si>
  <si>
    <t>URZĘDY NACZELNYCH ORGANÓW WŁADZY PAŃSTWOWEJ, KONTROLI I OCHRONY PRAWA ORAZ SĄDOWNICTWA</t>
  </si>
  <si>
    <t>75495</t>
  </si>
  <si>
    <t>70095</t>
  </si>
  <si>
    <t>Treść</t>
  </si>
  <si>
    <t>Ogółem</t>
  </si>
  <si>
    <t>z tego:</t>
  </si>
  <si>
    <t>bieżące</t>
  </si>
  <si>
    <t>majątkowe</t>
  </si>
  <si>
    <t>2)      Dotacje ogółem</t>
  </si>
  <si>
    <t>3)     Świadczenia na rzecz osób fizycznych</t>
  </si>
  <si>
    <t xml:space="preserve"> ROLNICTWO I ŁOWIECTWO </t>
  </si>
  <si>
    <t xml:space="preserve"> Izby rolnicze </t>
  </si>
  <si>
    <t>400</t>
  </si>
  <si>
    <t xml:space="preserve"> WYTWARZANIE I ZAOPATRZENIE W WODĘ </t>
  </si>
  <si>
    <t>40002</t>
  </si>
  <si>
    <t xml:space="preserve"> Dostarczanie wody </t>
  </si>
  <si>
    <t>600</t>
  </si>
  <si>
    <t xml:space="preserve"> TRANSPORT I ŁĄCZNOŚĆ </t>
  </si>
  <si>
    <t>60004</t>
  </si>
  <si>
    <t xml:space="preserve"> Lokalny transport zbiorowy </t>
  </si>
  <si>
    <t>60016</t>
  </si>
  <si>
    <t xml:space="preserve"> Drogi publiczne gminne </t>
  </si>
  <si>
    <t>60095</t>
  </si>
  <si>
    <t xml:space="preserve"> Pozostała działalność </t>
  </si>
  <si>
    <t>700</t>
  </si>
  <si>
    <t xml:space="preserve"> GOSPODARKA MIESZKANIOWA </t>
  </si>
  <si>
    <t>70001</t>
  </si>
  <si>
    <t xml:space="preserve"> Zakłady gospodarki mieszkaniowej </t>
  </si>
  <si>
    <t>70005</t>
  </si>
  <si>
    <t xml:space="preserve"> Gospodarka gruntami i nieruchomościami </t>
  </si>
  <si>
    <t>710</t>
  </si>
  <si>
    <t xml:space="preserve"> DZIAŁALNOŚĆ USŁUGOWA </t>
  </si>
  <si>
    <t>71004</t>
  </si>
  <si>
    <t xml:space="preserve"> Plany zagospodarowania przestrzennego </t>
  </si>
  <si>
    <t>750</t>
  </si>
  <si>
    <t xml:space="preserve"> ADMINISTRACJA PUBLICZNA </t>
  </si>
  <si>
    <t>75011</t>
  </si>
  <si>
    <t xml:space="preserve"> Urzędy wojewódzkie </t>
  </si>
  <si>
    <t>75022</t>
  </si>
  <si>
    <t xml:space="preserve"> Rady gmin ( miast) </t>
  </si>
  <si>
    <t>75023</t>
  </si>
  <si>
    <t xml:space="preserve"> Urzędy gmin ( miast) </t>
  </si>
  <si>
    <t xml:space="preserve"> Promocja jednostek samorzadu terytorialnego </t>
  </si>
  <si>
    <t>75095</t>
  </si>
  <si>
    <t>751</t>
  </si>
  <si>
    <t>75101</t>
  </si>
  <si>
    <t>754</t>
  </si>
  <si>
    <t xml:space="preserve"> BEZPIECZEŃSTWO PUBLICZNE I OCHRONA PRZECIWPOŻAROWA </t>
  </si>
  <si>
    <t xml:space="preserve"> Komendy wojewódzkie Policji </t>
  </si>
  <si>
    <t>75412</t>
  </si>
  <si>
    <t xml:space="preserve"> Ochotnicze straże pożarne </t>
  </si>
  <si>
    <t>75414</t>
  </si>
  <si>
    <t xml:space="preserve"> Obrona cywilna </t>
  </si>
  <si>
    <t>757</t>
  </si>
  <si>
    <t xml:space="preserve"> OBSŁUGA DŁUGU PUBLICZNEGO </t>
  </si>
  <si>
    <t>75702</t>
  </si>
  <si>
    <t xml:space="preserve"> Obsługa papierów wartościowych,kredytów i pożyczek jst </t>
  </si>
  <si>
    <t>758</t>
  </si>
  <si>
    <t xml:space="preserve"> RÓŻNE ROZLICZENIA </t>
  </si>
  <si>
    <t>75818</t>
  </si>
  <si>
    <t xml:space="preserve"> Rezerwy ogólne i celowe </t>
  </si>
  <si>
    <t>801</t>
  </si>
  <si>
    <t xml:space="preserve"> OŚWIATA I WYCHOWANIE </t>
  </si>
  <si>
    <t>80101</t>
  </si>
  <si>
    <t xml:space="preserve"> Szkoły podstawowe </t>
  </si>
  <si>
    <t>80104</t>
  </si>
  <si>
    <t xml:space="preserve"> Przedszkola  </t>
  </si>
  <si>
    <t>80110</t>
  </si>
  <si>
    <t xml:space="preserve"> Gimnazja </t>
  </si>
  <si>
    <t>80113</t>
  </si>
  <si>
    <t xml:space="preserve"> Dowożenie uczniów do szkół </t>
  </si>
  <si>
    <t>80114</t>
  </si>
  <si>
    <t xml:space="preserve"> Zespoły obsługi ekonomiczno-administracyjnej szkół </t>
  </si>
  <si>
    <t>80146</t>
  </si>
  <si>
    <t xml:space="preserve"> Dokształcanie i doskonalenie nauczycieli </t>
  </si>
  <si>
    <t>80148</t>
  </si>
  <si>
    <t xml:space="preserve"> Stołówki szkolne </t>
  </si>
  <si>
    <t>80195</t>
  </si>
  <si>
    <t>851</t>
  </si>
  <si>
    <t xml:space="preserve"> OCHRONA ZDROWIA </t>
  </si>
  <si>
    <t xml:space="preserve"> Zwalczanie narkomanii </t>
  </si>
  <si>
    <t>85154</t>
  </si>
  <si>
    <t>852</t>
  </si>
  <si>
    <t xml:space="preserve"> POMOC SPOŁECZNA </t>
  </si>
  <si>
    <t>85213</t>
  </si>
  <si>
    <t>85214</t>
  </si>
  <si>
    <t xml:space="preserve"> Zasiłki i pomoc w naturze  oraz składki na ubezpieczenia emerytalne i rentowe </t>
  </si>
  <si>
    <t>85215</t>
  </si>
  <si>
    <t xml:space="preserve"> Dodatki mieszkaniowe </t>
  </si>
  <si>
    <t>85219</t>
  </si>
  <si>
    <t xml:space="preserve"> Ośrodki pomocy społecznej </t>
  </si>
  <si>
    <t>85228</t>
  </si>
  <si>
    <t xml:space="preserve"> Usługi opiekuńcze i specjalistyczne usługi opiekuńcze </t>
  </si>
  <si>
    <t>85295</t>
  </si>
  <si>
    <t>854</t>
  </si>
  <si>
    <t xml:space="preserve"> EDUKACYJNA OPIEKA WYCHOWAWCZA </t>
  </si>
  <si>
    <t>85401</t>
  </si>
  <si>
    <t xml:space="preserve"> Świetlice szkolne </t>
  </si>
  <si>
    <t>85412</t>
  </si>
  <si>
    <t xml:space="preserve"> Kolonie i obozy oraz inne formy wypoczynku dzieci i młodzieży szkolnej, a także szkolenia młodzieży </t>
  </si>
  <si>
    <t xml:space="preserve"> Pomoc materialna dla uczniów </t>
  </si>
  <si>
    <t>85421</t>
  </si>
  <si>
    <t xml:space="preserve"> Młodzieżowe ośrodki socjoterapii </t>
  </si>
  <si>
    <t>85495</t>
  </si>
  <si>
    <t>900</t>
  </si>
  <si>
    <t xml:space="preserve"> GOSPODARKA KOMUNALNA I OCHRONA ŚRODOWISKA </t>
  </si>
  <si>
    <t>90001</t>
  </si>
  <si>
    <t xml:space="preserve"> Gospodarka ściekowa i ochrona wód </t>
  </si>
  <si>
    <t>90003</t>
  </si>
  <si>
    <t xml:space="preserve"> Oczyszczanie miast i wsi </t>
  </si>
  <si>
    <t>90004</t>
  </si>
  <si>
    <t xml:space="preserve"> Utrzymanie zieleni w miastach i gminach </t>
  </si>
  <si>
    <t>90015</t>
  </si>
  <si>
    <t xml:space="preserve"> Oświetlenie ulic,placów i dróg </t>
  </si>
  <si>
    <t>90095</t>
  </si>
  <si>
    <t>921</t>
  </si>
  <si>
    <t xml:space="preserve"> KULTURA I OCHRONA DZIEDZICTWA NARODOWEGO </t>
  </si>
  <si>
    <t>92109</t>
  </si>
  <si>
    <t xml:space="preserve"> Domy i ośrodki kultury,świetlice i kluby </t>
  </si>
  <si>
    <t>92114</t>
  </si>
  <si>
    <t xml:space="preserve"> Pozostałe instytucje kultury </t>
  </si>
  <si>
    <t>92116</t>
  </si>
  <si>
    <t xml:space="preserve"> Biblioteki </t>
  </si>
  <si>
    <t>92195</t>
  </si>
  <si>
    <t>926</t>
  </si>
  <si>
    <t>92605</t>
  </si>
  <si>
    <t xml:space="preserve"> Wydatki ogółem w tym: </t>
  </si>
  <si>
    <t>1) wydatki jednostek budżetowych w tym:</t>
  </si>
  <si>
    <t>2) wydatki majątkowe</t>
  </si>
  <si>
    <t xml:space="preserve">      a) wydatki związane z realizacją ich statutowych zadań</t>
  </si>
  <si>
    <t xml:space="preserve">    a) wydatki związane z realizacją ich statutowych zadań</t>
  </si>
  <si>
    <t>1) Dotacja na zadania bieżące</t>
  </si>
  <si>
    <t xml:space="preserve">       a)  wynagrodzenia i składki od nich naliczone</t>
  </si>
  <si>
    <t xml:space="preserve">      b) wydatki związane z realizacją ich statutowych zadań</t>
  </si>
  <si>
    <t xml:space="preserve"> Obsługa długu</t>
  </si>
  <si>
    <t>2) Dotacje na zadania bieżące</t>
  </si>
  <si>
    <t>85216</t>
  </si>
  <si>
    <t>2) Świadczenia na rzecz osób fizycznych</t>
  </si>
  <si>
    <t xml:space="preserve"> Świadczenia na rzecz osób fizycznych</t>
  </si>
  <si>
    <t>Dotacje na zadania bieżące</t>
  </si>
  <si>
    <t>Zasiłki stałe</t>
  </si>
  <si>
    <t>150</t>
  </si>
  <si>
    <t>15011</t>
  </si>
  <si>
    <t>1) wydatki majątkowe</t>
  </si>
  <si>
    <t>PRZETWÓRSTWO PRZEMYSŁOWE</t>
  </si>
  <si>
    <t>Rozwój przedsiębiorczości</t>
  </si>
  <si>
    <t>4) Wydatki na programy finansowane ze środków UE</t>
  </si>
  <si>
    <t>5)     Wydatki na obsługę długu</t>
  </si>
  <si>
    <t>92695</t>
  </si>
  <si>
    <t xml:space="preserve"> Oddziały przedszkolne w szkołach podstawowych </t>
  </si>
  <si>
    <t xml:space="preserve"> Świadczenia rodzinne, świadczenie z funduszu alimentacyjnego  oraz składki na ubezpieczenia emerytalne i rentowe z ubezpieczenia społecznego </t>
  </si>
  <si>
    <t xml:space="preserve"> Składki na ubezpieczenie zdrowotne opłacane za osoby pobierające niektóre świadczenia z pomocy społecznej oraz za osoby uczestniczace w zajęciach w centrum integracji społecznej</t>
  </si>
  <si>
    <t xml:space="preserve">  8)      Wydatki na realizację zadań ujętych w gminnym programie profilaktyki i rozwiązywania problemów alkoholowych oraz przeciwdziałania narkomanii</t>
  </si>
  <si>
    <t>6)     Wydatki na realizację zadań z zakresu administracji rządowej</t>
  </si>
  <si>
    <t xml:space="preserve">7)     Wydatki na realizację zadań realizowanych na mocy porozumień z organami administracji rządowej </t>
  </si>
  <si>
    <t>Gospodarka odpadami</t>
  </si>
  <si>
    <t>Pozostała działalność</t>
  </si>
  <si>
    <t>a) wydatki związane z realizacją ich statutowych zadań</t>
  </si>
  <si>
    <t>90002</t>
  </si>
  <si>
    <t xml:space="preserve">  a) wydatki związane z realizacją ich statutowych zadań</t>
  </si>
  <si>
    <t xml:space="preserve"> a)  wynagrodzenia i składki od nich naliczone</t>
  </si>
  <si>
    <t xml:space="preserve">  b) wydatki związane z realizacją ich statutowych zadań</t>
  </si>
  <si>
    <t>a)  wynagrodzenia i składki od nich naliczone</t>
  </si>
  <si>
    <t xml:space="preserve"> b) wydatki związane z realizacją ich statutowych zadań</t>
  </si>
  <si>
    <t>b) wydatki związane z realizacją ich statutowych zadań</t>
  </si>
  <si>
    <t xml:space="preserve"> a) wydatki związane z realizacją ich statutowych zadań</t>
  </si>
  <si>
    <t>1)     Wydatki jednostek budżetowych</t>
  </si>
  <si>
    <t>a)  wydatki związane z realizacją ich statutowych zadań</t>
  </si>
  <si>
    <t xml:space="preserve"> KULTURA FIZYCZNA </t>
  </si>
  <si>
    <t xml:space="preserve"> Zadania w zakresie kultury fizycznej </t>
  </si>
  <si>
    <t>b) pozostałe wydatki na realizację zadań statutowych</t>
  </si>
  <si>
    <t>a) wynagrodzenia i składki od nich naliczone</t>
  </si>
  <si>
    <t>92118</t>
  </si>
  <si>
    <t>Muzea</t>
  </si>
  <si>
    <t>2) wydatki jednostek budżetowych w tym:</t>
  </si>
  <si>
    <t xml:space="preserve"> Przeciwdziałanie alkoholizmowi </t>
  </si>
  <si>
    <t>2)Dotacje na zadania bieżące</t>
  </si>
  <si>
    <t>90019</t>
  </si>
  <si>
    <t>2) Świadczenia na rzecz osob fizycznych</t>
  </si>
  <si>
    <t>3) Dotacje na zadania bieżące</t>
  </si>
  <si>
    <t>85205</t>
  </si>
  <si>
    <t>Zadania w zakresie przeciwdziałania  przemocy w rodzinie</t>
  </si>
  <si>
    <t>3) Świadczenia na rzecz osób fizycznych</t>
  </si>
  <si>
    <t>Wydatki związane z gromadzeniem środków z opłat i kar za korzystanie ze środowiska</t>
  </si>
  <si>
    <t>85206</t>
  </si>
  <si>
    <t>Wspieranie rodziny</t>
  </si>
  <si>
    <t>80106</t>
  </si>
  <si>
    <t>Inne formy wychowania przedszkolnego</t>
  </si>
  <si>
    <t>1) Dotacje na zadania bieżące</t>
  </si>
  <si>
    <t>3) Dotacja celowa na zadania inwestycyjne</t>
  </si>
  <si>
    <t>1) Dotacja celowa na zadania inwestycyjne</t>
  </si>
  <si>
    <t xml:space="preserve">     a) wydatki związane z realizacją ich statutowych zadań</t>
  </si>
  <si>
    <t>Zmniejszyć</t>
  </si>
  <si>
    <t>Zwiększyć</t>
  </si>
  <si>
    <t>Wydatki budżetowe  na  2016 rok</t>
  </si>
  <si>
    <t>4) wydatki   majatkowe</t>
  </si>
  <si>
    <t>80120</t>
  </si>
  <si>
    <t>Licea ogólnokształcące</t>
  </si>
  <si>
    <t>3) wydatki   majatkowe</t>
  </si>
  <si>
    <t>80149</t>
  </si>
  <si>
    <t>Realizacja zadań wymagających stosowania specjalnej organizacji nauki i metod pracy dla dzieci e przedszkolach, oddziałach przedszkolnych w szkołach podstawowych i innych formach wychowania przedszkolnego</t>
  </si>
  <si>
    <t>80150</t>
  </si>
  <si>
    <t xml:space="preserve"> Realizacja zadań wymagających stosowania specjalnej organizacji nauki i metod pracy dla dzieci w szkołacj podstawowych, gimnazjach, liceach ogólnokształcacych i szkołach zawodowych oraz szkołach artystycznych </t>
  </si>
  <si>
    <t>92604</t>
  </si>
  <si>
    <t>Instytucje kultury fizycznej</t>
  </si>
  <si>
    <t xml:space="preserve">    9) Wydatki  majatkowe  bez środków UE</t>
  </si>
  <si>
    <t>2)Wydatki majątkowe</t>
  </si>
  <si>
    <t>85195</t>
  </si>
  <si>
    <t>Wydatki majątkowe</t>
  </si>
  <si>
    <t>85211</t>
  </si>
  <si>
    <t>Swiadczenia wychowawcze</t>
  </si>
  <si>
    <t>Różne  jednostki obsługi gospodarki mieszkaniowej</t>
  </si>
  <si>
    <t>70004</t>
  </si>
  <si>
    <t>Wydatki majatkowe</t>
  </si>
  <si>
    <t>60014</t>
  </si>
  <si>
    <t>Drogi publiczne powiatowe</t>
  </si>
  <si>
    <t>Plan po zmianach</t>
  </si>
  <si>
    <t>0</t>
  </si>
  <si>
    <t>4) Wydatki majątkowe</t>
  </si>
  <si>
    <t>3)  Dotacja na wydatki majątkowe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</si>
</sst>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  <numFmt numFmtId="198" formatCode="#,##0.00_ ;\-#,##0.00\ "/>
    <numFmt numFmtId="199" formatCode="[$-415]d\ mmmm\ yyyy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1" fillId="0" borderId="0" xfId="60" applyNumberFormat="1" applyFont="1" applyAlignment="1">
      <alignment/>
    </xf>
    <xf numFmtId="49" fontId="0" fillId="0" borderId="0" xfId="60" applyNumberFormat="1" applyFont="1" applyAlignment="1">
      <alignment horizontal="right"/>
    </xf>
    <xf numFmtId="49" fontId="1" fillId="0" borderId="0" xfId="6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60" applyNumberFormat="1" applyFont="1" applyBorder="1" applyAlignment="1">
      <alignment horizontal="right" vertical="center"/>
    </xf>
    <xf numFmtId="49" fontId="5" fillId="0" borderId="11" xfId="60" applyNumberFormat="1" applyFont="1" applyBorder="1" applyAlignment="1">
      <alignment horizontal="right" vertical="center" wrapText="1"/>
    </xf>
    <xf numFmtId="49" fontId="1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/>
    </xf>
    <xf numFmtId="49" fontId="5" fillId="0" borderId="10" xfId="42" applyNumberFormat="1" applyFont="1" applyBorder="1" applyAlignment="1">
      <alignment horizontal="right" vertical="center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5" fillId="0" borderId="13" xfId="60" applyNumberFormat="1" applyFont="1" applyBorder="1" applyAlignment="1">
      <alignment horizontal="left" vertical="center" wrapText="1"/>
    </xf>
    <xf numFmtId="174" fontId="1" fillId="0" borderId="14" xfId="60" applyNumberFormat="1" applyFont="1" applyBorder="1" applyAlignment="1">
      <alignment horizontal="left" vertical="center" wrapText="1"/>
    </xf>
    <xf numFmtId="174" fontId="5" fillId="0" borderId="14" xfId="6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174" fontId="1" fillId="0" borderId="14" xfId="6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174" fontId="1" fillId="0" borderId="14" xfId="60" applyNumberFormat="1" applyFont="1" applyBorder="1" applyAlignment="1">
      <alignment horizontal="left" vertical="center"/>
    </xf>
    <xf numFmtId="174" fontId="1" fillId="33" borderId="14" xfId="60" applyNumberFormat="1" applyFont="1" applyFill="1" applyBorder="1" applyAlignment="1">
      <alignment horizontal="left" vertical="center"/>
    </xf>
    <xf numFmtId="174" fontId="1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horizontal="left" vertical="center"/>
    </xf>
    <xf numFmtId="174" fontId="5" fillId="0" borderId="14" xfId="6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3" fontId="5" fillId="0" borderId="10" xfId="60" applyNumberFormat="1" applyFont="1" applyBorder="1" applyAlignment="1">
      <alignment horizontal="center" vertical="center" wrapText="1"/>
    </xf>
    <xf numFmtId="43" fontId="5" fillId="0" borderId="15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/>
    </xf>
    <xf numFmtId="43" fontId="1" fillId="0" borderId="10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/>
    </xf>
    <xf numFmtId="43" fontId="5" fillId="0" borderId="10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3" fontId="5" fillId="0" borderId="10" xfId="60" applyNumberFormat="1" applyFont="1" applyBorder="1" applyAlignment="1">
      <alignment horizontal="center" vertical="center"/>
    </xf>
    <xf numFmtId="49" fontId="1" fillId="0" borderId="18" xfId="60" applyNumberFormat="1" applyFont="1" applyBorder="1" applyAlignment="1">
      <alignment horizontal="right" vertical="center"/>
    </xf>
    <xf numFmtId="174" fontId="1" fillId="0" borderId="19" xfId="60" applyNumberFormat="1" applyFont="1" applyBorder="1" applyAlignment="1">
      <alignment horizontal="left" vertical="center" wrapText="1"/>
    </xf>
    <xf numFmtId="43" fontId="1" fillId="0" borderId="18" xfId="6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horizontal="center" vertical="center"/>
    </xf>
    <xf numFmtId="43" fontId="5" fillId="0" borderId="21" xfId="60" applyNumberFormat="1" applyFont="1" applyBorder="1" applyAlignment="1">
      <alignment horizontal="center" vertical="center"/>
    </xf>
    <xf numFmtId="43" fontId="5" fillId="0" borderId="22" xfId="60" applyNumberFormat="1" applyFont="1" applyBorder="1" applyAlignment="1">
      <alignment horizontal="center" vertical="center"/>
    </xf>
    <xf numFmtId="43" fontId="5" fillId="0" borderId="11" xfId="6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8" xfId="0" applyNumberFormat="1" applyFont="1" applyBorder="1" applyAlignment="1">
      <alignment vertical="center"/>
    </xf>
    <xf numFmtId="43" fontId="5" fillId="0" borderId="11" xfId="6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vertical="center"/>
    </xf>
    <xf numFmtId="43" fontId="5" fillId="0" borderId="17" xfId="60" applyNumberFormat="1" applyFont="1" applyBorder="1" applyAlignment="1">
      <alignment horizontal="center" vertical="center"/>
    </xf>
    <xf numFmtId="43" fontId="5" fillId="0" borderId="17" xfId="60" applyNumberFormat="1" applyFont="1" applyBorder="1" applyAlignment="1">
      <alignment horizontal="center" vertical="center" wrapText="1"/>
    </xf>
    <xf numFmtId="43" fontId="5" fillId="0" borderId="17" xfId="60" applyNumberFormat="1" applyFont="1" applyBorder="1" applyAlignment="1">
      <alignment horizontal="center" vertical="center"/>
    </xf>
    <xf numFmtId="174" fontId="1" fillId="0" borderId="10" xfId="60" applyNumberFormat="1" applyFont="1" applyBorder="1" applyAlignment="1">
      <alignment wrapText="1"/>
    </xf>
    <xf numFmtId="49" fontId="1" fillId="0" borderId="10" xfId="60" applyNumberFormat="1" applyFont="1" applyBorder="1" applyAlignment="1">
      <alignment horizontal="right" vertical="center"/>
    </xf>
    <xf numFmtId="174" fontId="1" fillId="0" borderId="14" xfId="60" applyNumberFormat="1" applyFont="1" applyBorder="1" applyAlignment="1">
      <alignment vertical="center"/>
    </xf>
    <xf numFmtId="43" fontId="1" fillId="0" borderId="16" xfId="60" applyNumberFormat="1" applyFont="1" applyBorder="1" applyAlignment="1">
      <alignment horizontal="center" vertical="center"/>
    </xf>
    <xf numFmtId="43" fontId="1" fillId="34" borderId="11" xfId="60" applyNumberFormat="1" applyFont="1" applyFill="1" applyBorder="1" applyAlignment="1">
      <alignment horizontal="center" vertical="center"/>
    </xf>
    <xf numFmtId="43" fontId="1" fillId="34" borderId="15" xfId="0" applyNumberFormat="1" applyFont="1" applyFill="1" applyBorder="1" applyAlignment="1">
      <alignment horizontal="center" vertical="center"/>
    </xf>
    <xf numFmtId="43" fontId="1" fillId="34" borderId="11" xfId="0" applyNumberFormat="1" applyFont="1" applyFill="1" applyBorder="1" applyAlignment="1">
      <alignment vertical="center"/>
    </xf>
    <xf numFmtId="49" fontId="1" fillId="34" borderId="17" xfId="60" applyNumberFormat="1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7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vertical="center"/>
    </xf>
    <xf numFmtId="4" fontId="1" fillId="34" borderId="23" xfId="0" applyNumberFormat="1" applyFont="1" applyFill="1" applyBorder="1" applyAlignment="1">
      <alignment/>
    </xf>
    <xf numFmtId="44" fontId="1" fillId="34" borderId="23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3" fontId="5" fillId="0" borderId="16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25" xfId="0" applyNumberFormat="1" applyFont="1" applyBorder="1" applyAlignment="1">
      <alignment horizontal="center" vertical="center"/>
    </xf>
    <xf numFmtId="43" fontId="5" fillId="0" borderId="12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/>
    </xf>
    <xf numFmtId="43" fontId="5" fillId="0" borderId="10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1" fillId="0" borderId="18" xfId="0" applyNumberFormat="1" applyFont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center" vertical="center"/>
    </xf>
    <xf numFmtId="43" fontId="5" fillId="0" borderId="26" xfId="6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6" xfId="0" applyNumberFormat="1" applyFont="1" applyFill="1" applyBorder="1" applyAlignment="1">
      <alignment horizontal="center" vertical="center"/>
    </xf>
    <xf numFmtId="4" fontId="1" fillId="34" borderId="27" xfId="0" applyNumberFormat="1" applyFont="1" applyFill="1" applyBorder="1" applyAlignment="1">
      <alignment/>
    </xf>
    <xf numFmtId="43" fontId="5" fillId="0" borderId="15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left" vertical="center"/>
    </xf>
    <xf numFmtId="43" fontId="1" fillId="0" borderId="16" xfId="0" applyNumberFormat="1" applyFont="1" applyBorder="1" applyAlignment="1">
      <alignment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5" fillId="0" borderId="16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34" borderId="15" xfId="0" applyNumberFormat="1" applyFont="1" applyFill="1" applyBorder="1" applyAlignment="1">
      <alignment vertical="center"/>
    </xf>
    <xf numFmtId="43" fontId="1" fillId="34" borderId="16" xfId="6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3" xfId="0" applyNumberFormat="1" applyFont="1" applyFill="1" applyBorder="1" applyAlignment="1">
      <alignment vertical="center"/>
    </xf>
    <xf numFmtId="49" fontId="1" fillId="34" borderId="17" xfId="60" applyNumberFormat="1" applyFont="1" applyFill="1" applyBorder="1" applyAlignment="1">
      <alignment horizontal="left" vertical="center" wrapText="1"/>
    </xf>
    <xf numFmtId="49" fontId="1" fillId="34" borderId="14" xfId="60" applyNumberFormat="1" applyFont="1" applyFill="1" applyBorder="1" applyAlignment="1">
      <alignment horizontal="left" vertical="center" wrapText="1"/>
    </xf>
    <xf numFmtId="174" fontId="5" fillId="0" borderId="12" xfId="60" applyNumberFormat="1" applyFont="1" applyBorder="1" applyAlignment="1">
      <alignment vertical="center" wrapText="1"/>
    </xf>
    <xf numFmtId="174" fontId="5" fillId="0" borderId="28" xfId="60" applyNumberFormat="1" applyFont="1" applyBorder="1" applyAlignment="1">
      <alignment vertical="center" wrapText="1"/>
    </xf>
    <xf numFmtId="0" fontId="0" fillId="34" borderId="14" xfId="0" applyFont="1" applyFill="1" applyBorder="1" applyAlignment="1">
      <alignment horizontal="left" vertical="center" wrapText="1"/>
    </xf>
    <xf numFmtId="49" fontId="1" fillId="34" borderId="26" xfId="60" applyNumberFormat="1" applyFont="1" applyFill="1" applyBorder="1" applyAlignment="1">
      <alignment horizontal="left" vertical="center" wrapText="1"/>
    </xf>
    <xf numFmtId="49" fontId="1" fillId="34" borderId="13" xfId="60" applyNumberFormat="1" applyFont="1" applyFill="1" applyBorder="1" applyAlignment="1">
      <alignment horizontal="left" vertical="center" wrapText="1"/>
    </xf>
    <xf numFmtId="49" fontId="1" fillId="34" borderId="27" xfId="60" applyNumberFormat="1" applyFont="1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174" fontId="1" fillId="32" borderId="30" xfId="60" applyNumberFormat="1" applyFont="1" applyFill="1" applyBorder="1" applyAlignment="1">
      <alignment horizontal="center" vertical="center" wrapText="1"/>
    </xf>
    <xf numFmtId="174" fontId="1" fillId="32" borderId="31" xfId="60" applyNumberFormat="1" applyFont="1" applyFill="1" applyBorder="1" applyAlignment="1">
      <alignment horizontal="center" vertical="center" wrapText="1"/>
    </xf>
    <xf numFmtId="174" fontId="1" fillId="32" borderId="32" xfId="60" applyNumberFormat="1" applyFont="1" applyFill="1" applyBorder="1" applyAlignment="1">
      <alignment horizontal="center" vertical="center" wrapText="1"/>
    </xf>
    <xf numFmtId="49" fontId="1" fillId="32" borderId="30" xfId="60" applyNumberFormat="1" applyFont="1" applyFill="1" applyBorder="1" applyAlignment="1">
      <alignment horizontal="center" vertical="center" wrapText="1"/>
    </xf>
    <xf numFmtId="49" fontId="1" fillId="32" borderId="31" xfId="60" applyNumberFormat="1" applyFont="1" applyFill="1" applyBorder="1" applyAlignment="1">
      <alignment horizontal="center" vertical="center" wrapText="1"/>
    </xf>
    <xf numFmtId="49" fontId="1" fillId="32" borderId="32" xfId="60" applyNumberFormat="1" applyFont="1" applyFill="1" applyBorder="1" applyAlignment="1">
      <alignment horizontal="center" vertical="center" wrapText="1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1" fillId="32" borderId="22" xfId="6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174" fontId="1" fillId="32" borderId="28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7.625" style="3" customWidth="1"/>
    <col min="2" max="2" width="33.875" style="1" customWidth="1"/>
    <col min="3" max="3" width="17.25390625" style="0" customWidth="1"/>
    <col min="4" max="4" width="15.75390625" style="0" customWidth="1"/>
    <col min="5" max="5" width="16.25390625" style="0" customWidth="1"/>
    <col min="6" max="6" width="16.375" style="0" customWidth="1"/>
    <col min="7" max="7" width="15.375" style="0" customWidth="1"/>
    <col min="8" max="8" width="18.375" style="0" customWidth="1"/>
  </cols>
  <sheetData>
    <row r="1" spans="1:8" s="6" customFormat="1" ht="13.5" customHeight="1">
      <c r="A1" s="133" t="s">
        <v>0</v>
      </c>
      <c r="B1" s="130" t="s">
        <v>13</v>
      </c>
      <c r="C1" s="136" t="s">
        <v>204</v>
      </c>
      <c r="D1" s="137"/>
      <c r="E1" s="137"/>
      <c r="F1" s="138"/>
      <c r="G1" s="138"/>
      <c r="H1" s="139"/>
    </row>
    <row r="2" spans="1:8" s="6" customFormat="1" ht="23.25" customHeight="1">
      <c r="A2" s="134"/>
      <c r="B2" s="131"/>
      <c r="C2" s="130" t="s">
        <v>14</v>
      </c>
      <c r="D2" s="136" t="s">
        <v>15</v>
      </c>
      <c r="E2" s="142"/>
      <c r="F2" s="140" t="s">
        <v>202</v>
      </c>
      <c r="G2" s="140" t="s">
        <v>203</v>
      </c>
      <c r="H2" s="140" t="s">
        <v>226</v>
      </c>
    </row>
    <row r="3" spans="1:8" s="6" customFormat="1" ht="18" customHeight="1">
      <c r="A3" s="135"/>
      <c r="B3" s="132"/>
      <c r="C3" s="132"/>
      <c r="D3" s="17" t="s">
        <v>16</v>
      </c>
      <c r="E3" s="17" t="s">
        <v>17</v>
      </c>
      <c r="F3" s="141"/>
      <c r="G3" s="141"/>
      <c r="H3" s="141"/>
    </row>
    <row r="4" spans="1:8" s="8" customFormat="1" ht="16.5" customHeight="1">
      <c r="A4" s="12" t="s">
        <v>1</v>
      </c>
      <c r="B4" s="18" t="s">
        <v>20</v>
      </c>
      <c r="C4" s="56">
        <f>SUM(D4+E4)</f>
        <v>340</v>
      </c>
      <c r="D4" s="33">
        <f aca="true" t="shared" si="0" ref="D4:G6">SUM(D5)</f>
        <v>340</v>
      </c>
      <c r="E4" s="103">
        <f t="shared" si="0"/>
        <v>0</v>
      </c>
      <c r="F4" s="61">
        <f t="shared" si="0"/>
        <v>0</v>
      </c>
      <c r="G4" s="107">
        <f t="shared" si="0"/>
        <v>0</v>
      </c>
      <c r="H4" s="58">
        <f aca="true" t="shared" si="1" ref="H4:H17">AVERAGE(C4-F4+G4)</f>
        <v>340</v>
      </c>
    </row>
    <row r="5" spans="1:8" s="7" customFormat="1" ht="12.75">
      <c r="A5" s="13" t="s">
        <v>2</v>
      </c>
      <c r="B5" s="19" t="s">
        <v>21</v>
      </c>
      <c r="C5" s="34">
        <f>SUM(C6)</f>
        <v>340</v>
      </c>
      <c r="D5" s="35">
        <f t="shared" si="0"/>
        <v>340</v>
      </c>
      <c r="E5" s="39">
        <f t="shared" si="0"/>
        <v>0</v>
      </c>
      <c r="F5" s="91">
        <f t="shared" si="0"/>
        <v>0</v>
      </c>
      <c r="G5" s="108">
        <f t="shared" si="0"/>
        <v>0</v>
      </c>
      <c r="H5" s="57">
        <f t="shared" si="1"/>
        <v>340</v>
      </c>
    </row>
    <row r="6" spans="1:8" s="7" customFormat="1" ht="12.75">
      <c r="A6" s="13"/>
      <c r="B6" s="19" t="s">
        <v>137</v>
      </c>
      <c r="C6" s="34">
        <f>SUM(D6+E6)</f>
        <v>340</v>
      </c>
      <c r="D6" s="35">
        <f t="shared" si="0"/>
        <v>340</v>
      </c>
      <c r="E6" s="39">
        <f t="shared" si="0"/>
        <v>0</v>
      </c>
      <c r="F6" s="91">
        <f t="shared" si="0"/>
        <v>0</v>
      </c>
      <c r="G6" s="108">
        <f t="shared" si="0"/>
        <v>0</v>
      </c>
      <c r="H6" s="57">
        <f t="shared" si="1"/>
        <v>340</v>
      </c>
    </row>
    <row r="7" spans="1:8" s="7" customFormat="1" ht="22.5">
      <c r="A7" s="13"/>
      <c r="B7" s="19" t="s">
        <v>140</v>
      </c>
      <c r="C7" s="34">
        <f>SUM(D7+E7)</f>
        <v>340</v>
      </c>
      <c r="D7" s="35">
        <v>340</v>
      </c>
      <c r="E7" s="39">
        <v>0</v>
      </c>
      <c r="F7" s="59">
        <v>0</v>
      </c>
      <c r="G7" s="109">
        <v>0</v>
      </c>
      <c r="H7" s="57">
        <f t="shared" si="1"/>
        <v>340</v>
      </c>
    </row>
    <row r="8" spans="1:8" s="7" customFormat="1" ht="15" customHeight="1">
      <c r="A8" s="14" t="s">
        <v>151</v>
      </c>
      <c r="B8" s="20" t="s">
        <v>154</v>
      </c>
      <c r="C8" s="32">
        <f>SUM(D8+E8)</f>
        <v>2359</v>
      </c>
      <c r="D8" s="37">
        <f>SUM(D9)</f>
        <v>0</v>
      </c>
      <c r="E8" s="65">
        <f>SUM(E9)</f>
        <v>2359</v>
      </c>
      <c r="F8" s="49">
        <f>SUM(F9)</f>
        <v>0</v>
      </c>
      <c r="G8" s="84">
        <f>SUM(G9)</f>
        <v>0</v>
      </c>
      <c r="H8" s="58">
        <f t="shared" si="1"/>
        <v>2359</v>
      </c>
    </row>
    <row r="9" spans="1:8" s="7" customFormat="1" ht="12.75">
      <c r="A9" s="13" t="s">
        <v>152</v>
      </c>
      <c r="B9" s="19" t="s">
        <v>155</v>
      </c>
      <c r="C9" s="34">
        <f>SUM(D9+E9)</f>
        <v>2359</v>
      </c>
      <c r="D9" s="39">
        <f>SUM(D10)</f>
        <v>0</v>
      </c>
      <c r="E9" s="39">
        <f>SUM(E10)</f>
        <v>2359</v>
      </c>
      <c r="F9" s="59">
        <v>0</v>
      </c>
      <c r="G9" s="109">
        <v>0</v>
      </c>
      <c r="H9" s="57">
        <f t="shared" si="1"/>
        <v>2359</v>
      </c>
    </row>
    <row r="10" spans="1:8" s="7" customFormat="1" ht="12.75">
      <c r="A10" s="13"/>
      <c r="B10" s="19" t="s">
        <v>153</v>
      </c>
      <c r="C10" s="34">
        <f>SUM(D9+E9)</f>
        <v>2359</v>
      </c>
      <c r="D10" s="40">
        <v>0</v>
      </c>
      <c r="E10" s="39">
        <v>2359</v>
      </c>
      <c r="F10" s="59">
        <v>0</v>
      </c>
      <c r="G10" s="109">
        <v>0</v>
      </c>
      <c r="H10" s="57">
        <f t="shared" si="1"/>
        <v>2359</v>
      </c>
    </row>
    <row r="11" spans="1:8" s="8" customFormat="1" ht="12.75">
      <c r="A11" s="14" t="s">
        <v>22</v>
      </c>
      <c r="B11" s="20" t="s">
        <v>23</v>
      </c>
      <c r="C11" s="38">
        <f aca="true" t="shared" si="2" ref="C11:C16">SUM(D11+E11)</f>
        <v>1530588</v>
      </c>
      <c r="D11" s="41">
        <f>SUM(D12)</f>
        <v>154000</v>
      </c>
      <c r="E11" s="64">
        <f>SUM(E12)</f>
        <v>1376588</v>
      </c>
      <c r="F11" s="92">
        <f>SUM(F12)</f>
        <v>0</v>
      </c>
      <c r="G11" s="110">
        <f>SUM(G12)</f>
        <v>0</v>
      </c>
      <c r="H11" s="58">
        <f t="shared" si="1"/>
        <v>1530588</v>
      </c>
    </row>
    <row r="12" spans="1:8" s="7" customFormat="1" ht="12.75">
      <c r="A12" s="11" t="s">
        <v>24</v>
      </c>
      <c r="B12" s="24" t="s">
        <v>25</v>
      </c>
      <c r="C12" s="36">
        <f t="shared" si="2"/>
        <v>1530588</v>
      </c>
      <c r="D12" s="40">
        <f>SUM(D13)</f>
        <v>154000</v>
      </c>
      <c r="E12" s="39">
        <f>SUM(E13+E16)</f>
        <v>1376588</v>
      </c>
      <c r="F12" s="93">
        <f>SUM(F13+F16)</f>
        <v>0</v>
      </c>
      <c r="G12" s="69">
        <f>SUM(G13+G16)</f>
        <v>0</v>
      </c>
      <c r="H12" s="59">
        <f t="shared" si="1"/>
        <v>1530588</v>
      </c>
    </row>
    <row r="13" spans="1:8" s="7" customFormat="1" ht="12.75">
      <c r="A13" s="11"/>
      <c r="B13" s="19" t="s">
        <v>137</v>
      </c>
      <c r="C13" s="42">
        <f t="shared" si="2"/>
        <v>154000</v>
      </c>
      <c r="D13" s="43">
        <f>SUM(D15+D14)</f>
        <v>154000</v>
      </c>
      <c r="E13" s="85">
        <v>0</v>
      </c>
      <c r="F13" s="94">
        <f>SUM(F15+F14)</f>
        <v>0</v>
      </c>
      <c r="G13" s="111">
        <f>SUM(G15+G14)</f>
        <v>0</v>
      </c>
      <c r="H13" s="59">
        <f t="shared" si="1"/>
        <v>154000</v>
      </c>
    </row>
    <row r="14" spans="1:8" s="7" customFormat="1" ht="18.75" customHeight="1">
      <c r="A14" s="11"/>
      <c r="B14" s="19" t="s">
        <v>170</v>
      </c>
      <c r="C14" s="34">
        <f t="shared" si="2"/>
        <v>29100</v>
      </c>
      <c r="D14" s="43">
        <v>29100</v>
      </c>
      <c r="E14" s="85">
        <v>0</v>
      </c>
      <c r="F14" s="59">
        <v>0</v>
      </c>
      <c r="G14" s="109">
        <v>0</v>
      </c>
      <c r="H14" s="59">
        <f t="shared" si="1"/>
        <v>29100</v>
      </c>
    </row>
    <row r="15" spans="1:8" s="7" customFormat="1" ht="22.5">
      <c r="A15" s="11"/>
      <c r="B15" s="19" t="s">
        <v>143</v>
      </c>
      <c r="C15" s="42">
        <f t="shared" si="2"/>
        <v>124900</v>
      </c>
      <c r="D15" s="40">
        <v>124900</v>
      </c>
      <c r="E15" s="39">
        <v>0</v>
      </c>
      <c r="F15" s="59">
        <v>0</v>
      </c>
      <c r="G15" s="109">
        <v>0</v>
      </c>
      <c r="H15" s="59">
        <f t="shared" si="1"/>
        <v>124900</v>
      </c>
    </row>
    <row r="16" spans="1:8" s="7" customFormat="1" ht="12.75">
      <c r="A16" s="11"/>
      <c r="B16" s="19" t="s">
        <v>138</v>
      </c>
      <c r="C16" s="36">
        <f t="shared" si="2"/>
        <v>1376588</v>
      </c>
      <c r="D16" s="40">
        <v>0</v>
      </c>
      <c r="E16" s="39">
        <v>1376588</v>
      </c>
      <c r="F16" s="59">
        <v>0</v>
      </c>
      <c r="G16" s="109">
        <v>0</v>
      </c>
      <c r="H16" s="59">
        <f t="shared" si="1"/>
        <v>1376588</v>
      </c>
    </row>
    <row r="17" spans="1:8" s="5" customFormat="1" ht="15" customHeight="1">
      <c r="A17" s="14" t="s">
        <v>26</v>
      </c>
      <c r="B17" s="20" t="s">
        <v>27</v>
      </c>
      <c r="C17" s="38">
        <f aca="true" t="shared" si="3" ref="C17:C24">SUM(D17+E17)</f>
        <v>9370043</v>
      </c>
      <c r="D17" s="37">
        <f>SUM(D18+D24+D28)</f>
        <v>3494830</v>
      </c>
      <c r="E17" s="65">
        <f>SUM(E18+E24+E28+E22)</f>
        <v>5875213</v>
      </c>
      <c r="F17" s="49">
        <f>SUM(F18+F24+F28)</f>
        <v>0</v>
      </c>
      <c r="G17" s="112">
        <f>SUM(G24+G22+G18)</f>
        <v>0</v>
      </c>
      <c r="H17" s="58">
        <f t="shared" si="1"/>
        <v>9370043</v>
      </c>
    </row>
    <row r="18" spans="1:8" ht="12.75">
      <c r="A18" s="11" t="s">
        <v>28</v>
      </c>
      <c r="B18" s="24" t="s">
        <v>29</v>
      </c>
      <c r="C18" s="34">
        <f t="shared" si="3"/>
        <v>2699830</v>
      </c>
      <c r="D18" s="40">
        <f>SUM(D19+D20)</f>
        <v>2699830</v>
      </c>
      <c r="E18" s="39">
        <f>SUM(E19)</f>
        <v>0</v>
      </c>
      <c r="F18" s="93">
        <f>SUM(F19+F20)</f>
        <v>0</v>
      </c>
      <c r="G18" s="109">
        <f>SUM(G19)</f>
        <v>0</v>
      </c>
      <c r="H18" s="57">
        <f aca="true" t="shared" si="4" ref="H18:H83">AVERAGE(C18-F18+G18)</f>
        <v>2699830</v>
      </c>
    </row>
    <row r="19" spans="1:8" ht="12.75">
      <c r="A19" s="11"/>
      <c r="B19" s="25" t="s">
        <v>141</v>
      </c>
      <c r="C19" s="34">
        <f t="shared" si="3"/>
        <v>2439830</v>
      </c>
      <c r="D19" s="44">
        <v>2439830</v>
      </c>
      <c r="E19" s="85">
        <v>0</v>
      </c>
      <c r="F19" s="59">
        <v>0</v>
      </c>
      <c r="G19" s="109">
        <v>0</v>
      </c>
      <c r="H19" s="57">
        <f t="shared" si="4"/>
        <v>2439830</v>
      </c>
    </row>
    <row r="20" spans="1:8" ht="12.75">
      <c r="A20" s="11"/>
      <c r="B20" s="19" t="s">
        <v>184</v>
      </c>
      <c r="C20" s="34">
        <f t="shared" si="3"/>
        <v>260000</v>
      </c>
      <c r="D20" s="44">
        <v>260000</v>
      </c>
      <c r="E20" s="85"/>
      <c r="F20" s="59">
        <v>0</v>
      </c>
      <c r="G20" s="109">
        <v>0</v>
      </c>
      <c r="H20" s="57">
        <f t="shared" si="4"/>
        <v>260000</v>
      </c>
    </row>
    <row r="21" spans="1:8" ht="22.5">
      <c r="A21" s="11"/>
      <c r="B21" s="19" t="s">
        <v>201</v>
      </c>
      <c r="C21" s="34">
        <f t="shared" si="3"/>
        <v>260000</v>
      </c>
      <c r="D21" s="44">
        <v>260000</v>
      </c>
      <c r="E21" s="85"/>
      <c r="F21" s="59">
        <v>0</v>
      </c>
      <c r="G21" s="109">
        <v>0</v>
      </c>
      <c r="H21" s="57">
        <f t="shared" si="4"/>
        <v>260000</v>
      </c>
    </row>
    <row r="22" spans="1:8" ht="12.75">
      <c r="A22" s="11" t="s">
        <v>224</v>
      </c>
      <c r="B22" s="19" t="s">
        <v>225</v>
      </c>
      <c r="C22" s="34">
        <f t="shared" si="3"/>
        <v>20000</v>
      </c>
      <c r="D22" s="44">
        <f>SUM(D23)</f>
        <v>0</v>
      </c>
      <c r="E22" s="44">
        <f>SUM(E23)</f>
        <v>20000</v>
      </c>
      <c r="F22" s="59"/>
      <c r="G22" s="109">
        <f>SUM(G23)</f>
        <v>0</v>
      </c>
      <c r="H22" s="57">
        <f t="shared" si="4"/>
        <v>20000</v>
      </c>
    </row>
    <row r="23" spans="1:8" ht="12.75">
      <c r="A23" s="11"/>
      <c r="B23" s="19" t="s">
        <v>223</v>
      </c>
      <c r="C23" s="34">
        <f t="shared" si="3"/>
        <v>20000</v>
      </c>
      <c r="D23" s="44">
        <v>0</v>
      </c>
      <c r="E23" s="85">
        <v>20000</v>
      </c>
      <c r="F23" s="59">
        <v>0</v>
      </c>
      <c r="G23" s="109">
        <v>0</v>
      </c>
      <c r="H23" s="57">
        <f t="shared" si="4"/>
        <v>20000</v>
      </c>
    </row>
    <row r="24" spans="1:8" s="7" customFormat="1" ht="12.75">
      <c r="A24" s="11" t="s">
        <v>30</v>
      </c>
      <c r="B24" s="24" t="s">
        <v>31</v>
      </c>
      <c r="C24" s="36">
        <f t="shared" si="3"/>
        <v>6600213</v>
      </c>
      <c r="D24" s="40">
        <f>SUM(D25)</f>
        <v>745000</v>
      </c>
      <c r="E24" s="39">
        <f>AVERAGE(E27)</f>
        <v>5855213</v>
      </c>
      <c r="F24" s="59">
        <f>SUM(F25+F27)</f>
        <v>0</v>
      </c>
      <c r="G24" s="109">
        <f>SUM(G25+G27)</f>
        <v>0</v>
      </c>
      <c r="H24" s="57">
        <f t="shared" si="4"/>
        <v>6600213</v>
      </c>
    </row>
    <row r="25" spans="1:8" s="7" customFormat="1" ht="12.75">
      <c r="A25" s="11"/>
      <c r="B25" s="19" t="s">
        <v>137</v>
      </c>
      <c r="C25" s="36">
        <f>SUM(C26)</f>
        <v>745000</v>
      </c>
      <c r="D25" s="40">
        <f>SUM(D26)</f>
        <v>745000</v>
      </c>
      <c r="E25" s="39">
        <f>SUM(E26)</f>
        <v>0</v>
      </c>
      <c r="F25" s="59">
        <v>0</v>
      </c>
      <c r="G25" s="109">
        <v>0</v>
      </c>
      <c r="H25" s="57">
        <f t="shared" si="4"/>
        <v>745000</v>
      </c>
    </row>
    <row r="26" spans="1:8" s="7" customFormat="1" ht="22.5">
      <c r="A26" s="11"/>
      <c r="B26" s="19" t="s">
        <v>139</v>
      </c>
      <c r="C26" s="34">
        <f aca="true" t="shared" si="5" ref="C26:C33">SUM(D26+E26)</f>
        <v>745000</v>
      </c>
      <c r="D26" s="40">
        <v>745000</v>
      </c>
      <c r="E26" s="39">
        <v>0</v>
      </c>
      <c r="F26" s="59">
        <v>0</v>
      </c>
      <c r="G26" s="109">
        <v>0</v>
      </c>
      <c r="H26" s="57">
        <f t="shared" si="4"/>
        <v>745000</v>
      </c>
    </row>
    <row r="27" spans="1:8" s="7" customFormat="1" ht="12.75">
      <c r="A27" s="11"/>
      <c r="B27" s="19" t="s">
        <v>138</v>
      </c>
      <c r="C27" s="34">
        <f t="shared" si="5"/>
        <v>5855213</v>
      </c>
      <c r="D27" s="40">
        <v>0</v>
      </c>
      <c r="E27" s="39">
        <v>5855213</v>
      </c>
      <c r="F27" s="59">
        <v>0</v>
      </c>
      <c r="G27" s="109">
        <v>0</v>
      </c>
      <c r="H27" s="57">
        <f t="shared" si="4"/>
        <v>5855213</v>
      </c>
    </row>
    <row r="28" spans="1:8" s="7" customFormat="1" ht="12.75">
      <c r="A28" s="11" t="s">
        <v>32</v>
      </c>
      <c r="B28" s="26" t="s">
        <v>33</v>
      </c>
      <c r="C28" s="36">
        <f t="shared" si="5"/>
        <v>50000</v>
      </c>
      <c r="D28" s="40">
        <f>SUM(D29)</f>
        <v>50000</v>
      </c>
      <c r="E28" s="39">
        <f>SUM(E29)</f>
        <v>0</v>
      </c>
      <c r="F28" s="59">
        <v>0</v>
      </c>
      <c r="G28" s="109">
        <v>0</v>
      </c>
      <c r="H28" s="57">
        <f t="shared" si="4"/>
        <v>50000</v>
      </c>
    </row>
    <row r="29" spans="1:8" s="7" customFormat="1" ht="12.75">
      <c r="A29" s="11"/>
      <c r="B29" s="19" t="s">
        <v>137</v>
      </c>
      <c r="C29" s="36">
        <f t="shared" si="5"/>
        <v>50000</v>
      </c>
      <c r="D29" s="40">
        <f>SUM(D30)</f>
        <v>50000</v>
      </c>
      <c r="E29" s="39">
        <f>SUM(E30)</f>
        <v>0</v>
      </c>
      <c r="F29" s="59">
        <v>0</v>
      </c>
      <c r="G29" s="109">
        <v>0</v>
      </c>
      <c r="H29" s="57">
        <f t="shared" si="4"/>
        <v>50000</v>
      </c>
    </row>
    <row r="30" spans="1:8" s="7" customFormat="1" ht="24.75" customHeight="1">
      <c r="A30" s="11"/>
      <c r="B30" s="19" t="s">
        <v>167</v>
      </c>
      <c r="C30" s="34">
        <f t="shared" si="5"/>
        <v>50000</v>
      </c>
      <c r="D30" s="40">
        <v>50000</v>
      </c>
      <c r="E30" s="39">
        <v>0</v>
      </c>
      <c r="F30" s="59">
        <v>0</v>
      </c>
      <c r="G30" s="109">
        <v>0</v>
      </c>
      <c r="H30" s="57">
        <f t="shared" si="4"/>
        <v>50000</v>
      </c>
    </row>
    <row r="31" spans="1:8" s="7" customFormat="1" ht="12.75">
      <c r="A31" s="15" t="s">
        <v>34</v>
      </c>
      <c r="B31" s="27" t="s">
        <v>35</v>
      </c>
      <c r="C31" s="38">
        <f t="shared" si="5"/>
        <v>5726068</v>
      </c>
      <c r="D31" s="37">
        <f>SUM(D32+D38+D43+D35)</f>
        <v>3174306</v>
      </c>
      <c r="E31" s="63">
        <f>E32+E38+E43+E34</f>
        <v>2551762</v>
      </c>
      <c r="F31" s="49">
        <f>SUM(F32+F38+F43)</f>
        <v>175000</v>
      </c>
      <c r="G31" s="84">
        <f>SUM(G32+G38+G43+G34)</f>
        <v>75000</v>
      </c>
      <c r="H31" s="58">
        <f t="shared" si="4"/>
        <v>5626068</v>
      </c>
    </row>
    <row r="32" spans="1:8" s="8" customFormat="1" ht="12.75">
      <c r="A32" s="11" t="s">
        <v>36</v>
      </c>
      <c r="B32" s="25" t="s">
        <v>37</v>
      </c>
      <c r="C32" s="36">
        <f t="shared" si="5"/>
        <v>400000</v>
      </c>
      <c r="D32" s="40">
        <f>SUM(D33)</f>
        <v>400000</v>
      </c>
      <c r="E32" s="39">
        <f>SUM(E33)</f>
        <v>0</v>
      </c>
      <c r="F32" s="59">
        <f>SUM(F33)</f>
        <v>0</v>
      </c>
      <c r="G32" s="112">
        <v>0</v>
      </c>
      <c r="H32" s="57">
        <f t="shared" si="4"/>
        <v>400000</v>
      </c>
    </row>
    <row r="33" spans="1:8" s="8" customFormat="1" ht="12.75">
      <c r="A33" s="11"/>
      <c r="B33" s="25" t="s">
        <v>141</v>
      </c>
      <c r="C33" s="36">
        <f t="shared" si="5"/>
        <v>400000</v>
      </c>
      <c r="D33" s="40">
        <v>400000</v>
      </c>
      <c r="E33" s="39">
        <v>0</v>
      </c>
      <c r="F33" s="59">
        <v>0</v>
      </c>
      <c r="G33" s="112">
        <v>0</v>
      </c>
      <c r="H33" s="57">
        <f t="shared" si="4"/>
        <v>400000</v>
      </c>
    </row>
    <row r="34" spans="1:8" s="8" customFormat="1" ht="22.5">
      <c r="A34" s="11" t="s">
        <v>222</v>
      </c>
      <c r="B34" s="22" t="s">
        <v>221</v>
      </c>
      <c r="C34" s="36">
        <f>D34+E34</f>
        <v>850000</v>
      </c>
      <c r="D34" s="40">
        <f>SUM(D35)</f>
        <v>750000</v>
      </c>
      <c r="E34" s="39">
        <f>SUM(E37)</f>
        <v>100000</v>
      </c>
      <c r="F34" s="59"/>
      <c r="G34" s="109">
        <f>SUM(G35+G37)</f>
        <v>0</v>
      </c>
      <c r="H34" s="57">
        <f t="shared" si="4"/>
        <v>850000</v>
      </c>
    </row>
    <row r="35" spans="1:8" s="8" customFormat="1" ht="12.75">
      <c r="A35" s="11"/>
      <c r="B35" s="19" t="s">
        <v>137</v>
      </c>
      <c r="C35" s="36">
        <f>D35</f>
        <v>750000</v>
      </c>
      <c r="D35" s="40">
        <f>SUM(D36)</f>
        <v>750000</v>
      </c>
      <c r="E35" s="39">
        <f>SUM(E37)</f>
        <v>100000</v>
      </c>
      <c r="F35" s="59"/>
      <c r="G35" s="40">
        <f>SUM(G36)</f>
        <v>0</v>
      </c>
      <c r="H35" s="57">
        <f t="shared" si="4"/>
        <v>750000</v>
      </c>
    </row>
    <row r="36" spans="1:8" s="8" customFormat="1" ht="22.5">
      <c r="A36" s="11"/>
      <c r="B36" s="19" t="s">
        <v>167</v>
      </c>
      <c r="C36" s="36">
        <f>D36</f>
        <v>750000</v>
      </c>
      <c r="D36" s="40">
        <v>750000</v>
      </c>
      <c r="E36" s="39">
        <v>0</v>
      </c>
      <c r="F36" s="59">
        <v>0</v>
      </c>
      <c r="G36" s="109">
        <v>0</v>
      </c>
      <c r="H36" s="57">
        <f t="shared" si="4"/>
        <v>750000</v>
      </c>
    </row>
    <row r="37" spans="1:8" s="8" customFormat="1" ht="12.75">
      <c r="A37" s="11"/>
      <c r="B37" s="19" t="s">
        <v>138</v>
      </c>
      <c r="C37" s="36">
        <f>D37+E37</f>
        <v>100000</v>
      </c>
      <c r="D37" s="40">
        <v>0</v>
      </c>
      <c r="E37" s="39">
        <v>100000</v>
      </c>
      <c r="F37" s="59">
        <v>0</v>
      </c>
      <c r="G37" s="109">
        <v>0</v>
      </c>
      <c r="H37" s="57">
        <f t="shared" si="4"/>
        <v>100000</v>
      </c>
    </row>
    <row r="38" spans="1:8" s="7" customFormat="1" ht="12.75">
      <c r="A38" s="11" t="s">
        <v>38</v>
      </c>
      <c r="B38" s="24" t="s">
        <v>39</v>
      </c>
      <c r="C38" s="36">
        <f>SUM(D38+E38)</f>
        <v>2850488</v>
      </c>
      <c r="D38" s="40">
        <f>SUM(D39)</f>
        <v>1979306</v>
      </c>
      <c r="E38" s="39">
        <f>SUM(E39+E42)</f>
        <v>871182</v>
      </c>
      <c r="F38" s="59">
        <f>SUM(F39)</f>
        <v>175000</v>
      </c>
      <c r="G38" s="109">
        <f>AVERAGE(G39+G42)</f>
        <v>75000</v>
      </c>
      <c r="H38" s="57">
        <f t="shared" si="4"/>
        <v>2750488</v>
      </c>
    </row>
    <row r="39" spans="1:8" s="7" customFormat="1" ht="12.75">
      <c r="A39" s="11"/>
      <c r="B39" s="19" t="s">
        <v>137</v>
      </c>
      <c r="C39" s="36">
        <f>SUM(C41+C40)</f>
        <v>1979306</v>
      </c>
      <c r="D39" s="40">
        <f>SUM(D41+D40)</f>
        <v>1979306</v>
      </c>
      <c r="E39" s="39">
        <f>SUM(E41)</f>
        <v>0</v>
      </c>
      <c r="F39" s="93">
        <f>SUM(F41+F40)</f>
        <v>175000</v>
      </c>
      <c r="G39" s="69">
        <f>SUM(G41+G40)</f>
        <v>0</v>
      </c>
      <c r="H39" s="57">
        <f t="shared" si="4"/>
        <v>1804306</v>
      </c>
    </row>
    <row r="40" spans="1:8" s="7" customFormat="1" ht="22.5">
      <c r="A40" s="11"/>
      <c r="B40" s="19" t="s">
        <v>170</v>
      </c>
      <c r="C40" s="36">
        <f>D40</f>
        <v>5600</v>
      </c>
      <c r="D40" s="40">
        <v>5600</v>
      </c>
      <c r="E40" s="39">
        <v>0</v>
      </c>
      <c r="F40" s="59">
        <v>0</v>
      </c>
      <c r="G40" s="109">
        <v>0</v>
      </c>
      <c r="H40" s="57">
        <f t="shared" si="4"/>
        <v>5600</v>
      </c>
    </row>
    <row r="41" spans="1:8" s="7" customFormat="1" ht="22.5">
      <c r="A41" s="11"/>
      <c r="B41" s="19" t="s">
        <v>174</v>
      </c>
      <c r="C41" s="36">
        <f>SUM(D41+E41)</f>
        <v>1973706</v>
      </c>
      <c r="D41" s="40">
        <v>1973706</v>
      </c>
      <c r="E41" s="39">
        <v>0</v>
      </c>
      <c r="F41" s="59">
        <v>175000</v>
      </c>
      <c r="G41" s="109">
        <v>0</v>
      </c>
      <c r="H41" s="57">
        <f t="shared" si="4"/>
        <v>1798706</v>
      </c>
    </row>
    <row r="42" spans="1:8" s="7" customFormat="1" ht="12.75">
      <c r="A42" s="11"/>
      <c r="B42" s="19" t="s">
        <v>138</v>
      </c>
      <c r="C42" s="36">
        <f>SUM(D42+E42)</f>
        <v>871182</v>
      </c>
      <c r="D42" s="40">
        <v>0</v>
      </c>
      <c r="E42" s="39">
        <v>871182</v>
      </c>
      <c r="F42" s="59"/>
      <c r="G42" s="109">
        <v>75000</v>
      </c>
      <c r="H42" s="57">
        <f t="shared" si="4"/>
        <v>946182</v>
      </c>
    </row>
    <row r="43" spans="1:8" s="7" customFormat="1" ht="14.25" customHeight="1">
      <c r="A43" s="11" t="s">
        <v>12</v>
      </c>
      <c r="B43" s="24" t="s">
        <v>33</v>
      </c>
      <c r="C43" s="36">
        <f>SUM(D43+E43)</f>
        <v>1625580</v>
      </c>
      <c r="D43" s="40">
        <f>SUM(D44)</f>
        <v>45000</v>
      </c>
      <c r="E43" s="39">
        <f>SUM(E46)</f>
        <v>1580580</v>
      </c>
      <c r="F43" s="59">
        <f>SUM(F46)</f>
        <v>0</v>
      </c>
      <c r="G43" s="109">
        <v>0</v>
      </c>
      <c r="H43" s="57">
        <f t="shared" si="4"/>
        <v>1625580</v>
      </c>
    </row>
    <row r="44" spans="1:8" s="7" customFormat="1" ht="14.25" customHeight="1">
      <c r="A44" s="11"/>
      <c r="B44" s="19" t="s">
        <v>137</v>
      </c>
      <c r="C44" s="36">
        <f>SUM(C45)</f>
        <v>45000</v>
      </c>
      <c r="D44" s="40">
        <f>SUM(D45)</f>
        <v>45000</v>
      </c>
      <c r="E44" s="39">
        <f>SUM(E45)</f>
        <v>0</v>
      </c>
      <c r="F44" s="59">
        <v>0</v>
      </c>
      <c r="G44" s="109">
        <v>0</v>
      </c>
      <c r="H44" s="57">
        <f t="shared" si="4"/>
        <v>45000</v>
      </c>
    </row>
    <row r="45" spans="1:8" s="7" customFormat="1" ht="26.25" customHeight="1">
      <c r="A45" s="11"/>
      <c r="B45" s="19" t="s">
        <v>169</v>
      </c>
      <c r="C45" s="36">
        <f>SUM(D45+E45)</f>
        <v>45000</v>
      </c>
      <c r="D45" s="40">
        <v>45000</v>
      </c>
      <c r="E45" s="39">
        <v>0</v>
      </c>
      <c r="F45" s="59">
        <v>0</v>
      </c>
      <c r="G45" s="109">
        <v>0</v>
      </c>
      <c r="H45" s="57">
        <f t="shared" si="4"/>
        <v>45000</v>
      </c>
    </row>
    <row r="46" spans="1:8" s="7" customFormat="1" ht="17.25" customHeight="1">
      <c r="A46" s="11"/>
      <c r="B46" s="19" t="s">
        <v>138</v>
      </c>
      <c r="C46" s="36">
        <f>SUM(D46+E46)</f>
        <v>1580580</v>
      </c>
      <c r="D46" s="40">
        <v>0</v>
      </c>
      <c r="E46" s="39">
        <v>1580580</v>
      </c>
      <c r="F46" s="59">
        <v>0</v>
      </c>
      <c r="G46" s="109">
        <v>0</v>
      </c>
      <c r="H46" s="57">
        <f t="shared" si="4"/>
        <v>1580580</v>
      </c>
    </row>
    <row r="47" spans="1:8" s="5" customFormat="1" ht="11.25">
      <c r="A47" s="15" t="s">
        <v>40</v>
      </c>
      <c r="B47" s="28" t="s">
        <v>41</v>
      </c>
      <c r="C47" s="38">
        <f>SUM(E47+D47)</f>
        <v>245000</v>
      </c>
      <c r="D47" s="37">
        <f>SUM(D48)</f>
        <v>245000</v>
      </c>
      <c r="E47" s="65">
        <f>SUM(E48)</f>
        <v>0</v>
      </c>
      <c r="F47" s="58">
        <v>0</v>
      </c>
      <c r="G47" s="112">
        <f>SUM(G48)</f>
        <v>0</v>
      </c>
      <c r="H47" s="58">
        <f t="shared" si="4"/>
        <v>245000</v>
      </c>
    </row>
    <row r="48" spans="1:8" s="7" customFormat="1" ht="12.75">
      <c r="A48" s="11" t="s">
        <v>42</v>
      </c>
      <c r="B48" s="26" t="s">
        <v>43</v>
      </c>
      <c r="C48" s="36">
        <f>SUM(E48+D48)</f>
        <v>245000</v>
      </c>
      <c r="D48" s="40">
        <f>D49</f>
        <v>245000</v>
      </c>
      <c r="E48" s="39">
        <f>SUM(E49)</f>
        <v>0</v>
      </c>
      <c r="F48" s="59">
        <v>0</v>
      </c>
      <c r="G48" s="109">
        <f>SUM(G49)</f>
        <v>0</v>
      </c>
      <c r="H48" s="57">
        <f t="shared" si="4"/>
        <v>245000</v>
      </c>
    </row>
    <row r="49" spans="1:8" s="7" customFormat="1" ht="12.75">
      <c r="A49" s="11"/>
      <c r="B49" s="19" t="s">
        <v>137</v>
      </c>
      <c r="C49" s="36">
        <f>SUM(E49+D49)</f>
        <v>245000</v>
      </c>
      <c r="D49" s="40">
        <f>SUM(D50+D51)</f>
        <v>245000</v>
      </c>
      <c r="E49" s="39">
        <f>SUM(E51)</f>
        <v>0</v>
      </c>
      <c r="F49" s="59">
        <v>0</v>
      </c>
      <c r="G49" s="109">
        <f>SUM(G50+G51)</f>
        <v>0</v>
      </c>
      <c r="H49" s="57">
        <f t="shared" si="4"/>
        <v>245000</v>
      </c>
    </row>
    <row r="50" spans="1:8" s="7" customFormat="1" ht="22.5">
      <c r="A50" s="11"/>
      <c r="B50" s="19" t="s">
        <v>170</v>
      </c>
      <c r="C50" s="36">
        <f>SUM(E50+D50)</f>
        <v>75000</v>
      </c>
      <c r="D50" s="40">
        <v>75000</v>
      </c>
      <c r="E50" s="39">
        <v>0</v>
      </c>
      <c r="F50" s="59">
        <v>0</v>
      </c>
      <c r="G50" s="109">
        <v>0</v>
      </c>
      <c r="H50" s="57">
        <f t="shared" si="4"/>
        <v>75000</v>
      </c>
    </row>
    <row r="51" spans="1:8" s="7" customFormat="1" ht="22.5">
      <c r="A51" s="11"/>
      <c r="B51" s="19" t="s">
        <v>171</v>
      </c>
      <c r="C51" s="36">
        <f>SUM(E51+D51)</f>
        <v>170000</v>
      </c>
      <c r="D51" s="40">
        <v>170000</v>
      </c>
      <c r="E51" s="39">
        <v>0</v>
      </c>
      <c r="F51" s="59">
        <v>0</v>
      </c>
      <c r="G51" s="109">
        <v>0</v>
      </c>
      <c r="H51" s="57">
        <f t="shared" si="4"/>
        <v>170000</v>
      </c>
    </row>
    <row r="52" spans="1:8" s="7" customFormat="1" ht="12.75">
      <c r="A52" s="15" t="s">
        <v>44</v>
      </c>
      <c r="B52" s="28" t="s">
        <v>45</v>
      </c>
      <c r="C52" s="38">
        <f>SUM(D52+E52)</f>
        <v>7891220.26</v>
      </c>
      <c r="D52" s="37">
        <f>SUM(D53+D57+D62+D68+D72)</f>
        <v>7772266.26</v>
      </c>
      <c r="E52" s="65">
        <f>SUM(E53+E57+E62+E68+E72)</f>
        <v>118954</v>
      </c>
      <c r="F52" s="49">
        <f>SUM(F53+F57+F62+F68+F72)</f>
        <v>6000</v>
      </c>
      <c r="G52" s="112">
        <f>SUM(G53+G57+G62+G68+G72)</f>
        <v>20440</v>
      </c>
      <c r="H52" s="58">
        <f t="shared" si="4"/>
        <v>7905660.26</v>
      </c>
    </row>
    <row r="53" spans="1:8" s="7" customFormat="1" ht="12.75">
      <c r="A53" s="11" t="s">
        <v>46</v>
      </c>
      <c r="B53" s="26" t="s">
        <v>47</v>
      </c>
      <c r="C53" s="36">
        <f>SUM(D53+E53)</f>
        <v>169456</v>
      </c>
      <c r="D53" s="40">
        <f>SUM(D54+D56)</f>
        <v>169456</v>
      </c>
      <c r="E53" s="39">
        <f>SUM(E54)</f>
        <v>0</v>
      </c>
      <c r="F53" s="93">
        <f>SUM(F54)</f>
        <v>0</v>
      </c>
      <c r="G53" s="109">
        <v>0</v>
      </c>
      <c r="H53" s="57">
        <f t="shared" si="4"/>
        <v>169456</v>
      </c>
    </row>
    <row r="54" spans="1:8" s="7" customFormat="1" ht="12.75">
      <c r="A54" s="11"/>
      <c r="B54" s="19" t="s">
        <v>137</v>
      </c>
      <c r="C54" s="36">
        <f>SUM(C55)</f>
        <v>168156</v>
      </c>
      <c r="D54" s="40">
        <f>SUM(D55)</f>
        <v>168156</v>
      </c>
      <c r="E54" s="39">
        <v>0</v>
      </c>
      <c r="F54" s="93">
        <f>SUM(F55)</f>
        <v>0</v>
      </c>
      <c r="G54" s="109">
        <v>0</v>
      </c>
      <c r="H54" s="57">
        <f t="shared" si="4"/>
        <v>168156</v>
      </c>
    </row>
    <row r="55" spans="1:8" s="7" customFormat="1" ht="22.5">
      <c r="A55" s="11"/>
      <c r="B55" s="19" t="s">
        <v>170</v>
      </c>
      <c r="C55" s="36">
        <f>SUM(D55+E55)</f>
        <v>168156</v>
      </c>
      <c r="D55" s="40">
        <v>168156</v>
      </c>
      <c r="E55" s="39">
        <v>0</v>
      </c>
      <c r="F55" s="59">
        <v>0</v>
      </c>
      <c r="G55" s="109">
        <v>0</v>
      </c>
      <c r="H55" s="57">
        <f t="shared" si="4"/>
        <v>168156</v>
      </c>
    </row>
    <row r="56" spans="1:8" s="7" customFormat="1" ht="22.5">
      <c r="A56" s="11"/>
      <c r="B56" s="19" t="s">
        <v>173</v>
      </c>
      <c r="C56" s="36">
        <f>SUM(D56+E56)</f>
        <v>1300</v>
      </c>
      <c r="D56" s="40">
        <v>1300</v>
      </c>
      <c r="E56" s="39">
        <v>0</v>
      </c>
      <c r="F56" s="59">
        <v>0</v>
      </c>
      <c r="G56" s="109">
        <v>0</v>
      </c>
      <c r="H56" s="57">
        <f t="shared" si="4"/>
        <v>1300</v>
      </c>
    </row>
    <row r="57" spans="1:8" s="7" customFormat="1" ht="12.75">
      <c r="A57" s="11" t="s">
        <v>48</v>
      </c>
      <c r="B57" s="24" t="s">
        <v>49</v>
      </c>
      <c r="C57" s="36">
        <f>SUM(D57+E57)</f>
        <v>388000</v>
      </c>
      <c r="D57" s="40">
        <f>SUM(D58+D61)</f>
        <v>388000</v>
      </c>
      <c r="E57" s="39">
        <f>SUM(E58)</f>
        <v>0</v>
      </c>
      <c r="F57" s="59">
        <v>0</v>
      </c>
      <c r="G57" s="109">
        <v>0</v>
      </c>
      <c r="H57" s="57">
        <f t="shared" si="4"/>
        <v>388000</v>
      </c>
    </row>
    <row r="58" spans="1:8" s="7" customFormat="1" ht="12.75">
      <c r="A58" s="11"/>
      <c r="B58" s="19" t="s">
        <v>137</v>
      </c>
      <c r="C58" s="36">
        <f aca="true" t="shared" si="6" ref="C58:C66">SUM(D58+E58)</f>
        <v>98000</v>
      </c>
      <c r="D58" s="45">
        <f>SUM(D59+D60)</f>
        <v>98000</v>
      </c>
      <c r="E58" s="39">
        <f>SUM(E60)</f>
        <v>0</v>
      </c>
      <c r="F58" s="59">
        <v>0</v>
      </c>
      <c r="G58" s="109">
        <v>0</v>
      </c>
      <c r="H58" s="57">
        <f t="shared" si="4"/>
        <v>98000</v>
      </c>
    </row>
    <row r="59" spans="1:8" s="7" customFormat="1" ht="12.75">
      <c r="A59" s="11"/>
      <c r="B59" s="19" t="s">
        <v>172</v>
      </c>
      <c r="C59" s="36">
        <f t="shared" si="6"/>
        <v>12000</v>
      </c>
      <c r="D59" s="40">
        <v>12000</v>
      </c>
      <c r="E59" s="39">
        <v>0</v>
      </c>
      <c r="F59" s="59">
        <v>0</v>
      </c>
      <c r="G59" s="109">
        <v>0</v>
      </c>
      <c r="H59" s="57">
        <f t="shared" si="4"/>
        <v>12000</v>
      </c>
    </row>
    <row r="60" spans="1:8" s="7" customFormat="1" ht="22.5">
      <c r="A60" s="11"/>
      <c r="B60" s="19" t="s">
        <v>173</v>
      </c>
      <c r="C60" s="36">
        <f t="shared" si="6"/>
        <v>86000</v>
      </c>
      <c r="D60" s="40">
        <v>86000</v>
      </c>
      <c r="E60" s="39">
        <v>0</v>
      </c>
      <c r="F60" s="59">
        <v>0</v>
      </c>
      <c r="G60" s="109">
        <v>0</v>
      </c>
      <c r="H60" s="57">
        <f t="shared" si="4"/>
        <v>86000</v>
      </c>
    </row>
    <row r="61" spans="1:8" s="7" customFormat="1" ht="12.75">
      <c r="A61" s="11"/>
      <c r="B61" s="22" t="s">
        <v>147</v>
      </c>
      <c r="C61" s="36">
        <f t="shared" si="6"/>
        <v>290000</v>
      </c>
      <c r="D61" s="40">
        <v>290000</v>
      </c>
      <c r="E61" s="39">
        <v>0</v>
      </c>
      <c r="F61" s="59">
        <v>0</v>
      </c>
      <c r="G61" s="109">
        <v>0</v>
      </c>
      <c r="H61" s="57">
        <f t="shared" si="4"/>
        <v>290000</v>
      </c>
    </row>
    <row r="62" spans="1:8" s="7" customFormat="1" ht="15" customHeight="1">
      <c r="A62" s="11" t="s">
        <v>50</v>
      </c>
      <c r="B62" s="24" t="s">
        <v>51</v>
      </c>
      <c r="C62" s="36">
        <f t="shared" si="6"/>
        <v>7142207.26</v>
      </c>
      <c r="D62" s="40">
        <f>SUM(D63+D66+D67)</f>
        <v>7036678.26</v>
      </c>
      <c r="E62" s="39">
        <f>SUM(E66)</f>
        <v>105529</v>
      </c>
      <c r="F62" s="59">
        <f>SUM(F63+F66)</f>
        <v>6000</v>
      </c>
      <c r="G62" s="109">
        <f>SUM(G63+G67+G66)</f>
        <v>20440</v>
      </c>
      <c r="H62" s="57">
        <f t="shared" si="4"/>
        <v>7156647.26</v>
      </c>
    </row>
    <row r="63" spans="1:8" s="7" customFormat="1" ht="12.75">
      <c r="A63" s="11"/>
      <c r="B63" s="19" t="s">
        <v>137</v>
      </c>
      <c r="C63" s="36">
        <f t="shared" si="6"/>
        <v>7102887.26</v>
      </c>
      <c r="D63" s="40">
        <f>AVERAGE(D64+D65)</f>
        <v>6997358.26</v>
      </c>
      <c r="E63" s="39">
        <f>SUM(E64+E65+E66)</f>
        <v>105529</v>
      </c>
      <c r="F63" s="59">
        <f>SUM(F64+F65)</f>
        <v>6000</v>
      </c>
      <c r="G63" s="109">
        <f>SUM(G64+G65)</f>
        <v>20440</v>
      </c>
      <c r="H63" s="57">
        <f t="shared" si="4"/>
        <v>7117327.26</v>
      </c>
    </row>
    <row r="64" spans="1:8" s="7" customFormat="1" ht="22.5">
      <c r="A64" s="11"/>
      <c r="B64" s="19" t="s">
        <v>170</v>
      </c>
      <c r="C64" s="36">
        <f t="shared" si="6"/>
        <v>5296277.26</v>
      </c>
      <c r="D64" s="40">
        <v>5296277.26</v>
      </c>
      <c r="E64" s="39">
        <v>0</v>
      </c>
      <c r="F64" s="59">
        <v>6000</v>
      </c>
      <c r="G64" s="109">
        <v>0</v>
      </c>
      <c r="H64" s="57">
        <f t="shared" si="4"/>
        <v>5290277.26</v>
      </c>
    </row>
    <row r="65" spans="1:8" s="7" customFormat="1" ht="22.5">
      <c r="A65" s="11"/>
      <c r="B65" s="19" t="s">
        <v>174</v>
      </c>
      <c r="C65" s="36">
        <f t="shared" si="6"/>
        <v>1701081</v>
      </c>
      <c r="D65" s="40">
        <v>1701081</v>
      </c>
      <c r="E65" s="39">
        <v>0</v>
      </c>
      <c r="F65" s="59">
        <v>0</v>
      </c>
      <c r="G65" s="109">
        <v>20440</v>
      </c>
      <c r="H65" s="57">
        <f t="shared" si="4"/>
        <v>1721521</v>
      </c>
    </row>
    <row r="66" spans="1:8" s="7" customFormat="1" ht="12.75">
      <c r="A66" s="11"/>
      <c r="B66" s="19" t="s">
        <v>138</v>
      </c>
      <c r="C66" s="36">
        <f t="shared" si="6"/>
        <v>105529</v>
      </c>
      <c r="D66" s="40">
        <v>0</v>
      </c>
      <c r="E66" s="39">
        <v>105529</v>
      </c>
      <c r="F66" s="59">
        <v>0</v>
      </c>
      <c r="G66" s="109">
        <v>0</v>
      </c>
      <c r="H66" s="57">
        <f t="shared" si="4"/>
        <v>105529</v>
      </c>
    </row>
    <row r="67" spans="1:8" s="7" customFormat="1" ht="12.75">
      <c r="A67" s="11"/>
      <c r="B67" s="19" t="s">
        <v>192</v>
      </c>
      <c r="C67" s="36">
        <f>D67</f>
        <v>39320</v>
      </c>
      <c r="D67" s="40">
        <v>39320</v>
      </c>
      <c r="E67" s="39">
        <v>0</v>
      </c>
      <c r="F67" s="59">
        <v>0</v>
      </c>
      <c r="G67" s="109">
        <v>0</v>
      </c>
      <c r="H67" s="57">
        <f t="shared" si="4"/>
        <v>39320</v>
      </c>
    </row>
    <row r="68" spans="1:8" s="7" customFormat="1" ht="22.5">
      <c r="A68" s="11" t="s">
        <v>5</v>
      </c>
      <c r="B68" s="22" t="s">
        <v>52</v>
      </c>
      <c r="C68" s="36">
        <f>SUM(D68+E68)</f>
        <v>147232</v>
      </c>
      <c r="D68" s="46">
        <f>SUM(D69)</f>
        <v>147232</v>
      </c>
      <c r="E68" s="86">
        <f>SUM(E69)</f>
        <v>0</v>
      </c>
      <c r="F68" s="59">
        <v>0</v>
      </c>
      <c r="G68" s="109">
        <f>SUM(G69)</f>
        <v>0</v>
      </c>
      <c r="H68" s="57">
        <f t="shared" si="4"/>
        <v>147232</v>
      </c>
    </row>
    <row r="69" spans="1:8" s="7" customFormat="1" ht="12.75">
      <c r="A69" s="11"/>
      <c r="B69" s="19" t="s">
        <v>137</v>
      </c>
      <c r="C69" s="36">
        <f>SUM(D69+E69)</f>
        <v>147232</v>
      </c>
      <c r="D69" s="40">
        <f>SUM(D71+D70)</f>
        <v>147232</v>
      </c>
      <c r="E69" s="39">
        <f>SUM(E71)</f>
        <v>0</v>
      </c>
      <c r="F69" s="59">
        <v>0</v>
      </c>
      <c r="G69" s="109">
        <f>SUM(G70+G71)</f>
        <v>0</v>
      </c>
      <c r="H69" s="57">
        <f t="shared" si="4"/>
        <v>147232</v>
      </c>
    </row>
    <row r="70" spans="1:8" s="7" customFormat="1" ht="12.75">
      <c r="A70" s="11"/>
      <c r="B70" s="19" t="s">
        <v>172</v>
      </c>
      <c r="C70" s="36">
        <f>SUM(D70+E70)</f>
        <v>4000</v>
      </c>
      <c r="D70" s="40">
        <v>4000</v>
      </c>
      <c r="E70" s="39">
        <v>0</v>
      </c>
      <c r="F70" s="59">
        <v>0</v>
      </c>
      <c r="G70" s="109">
        <v>0</v>
      </c>
      <c r="H70" s="57">
        <f t="shared" si="4"/>
        <v>4000</v>
      </c>
    </row>
    <row r="71" spans="1:8" s="7" customFormat="1" ht="22.5">
      <c r="A71" s="11"/>
      <c r="B71" s="19" t="s">
        <v>174</v>
      </c>
      <c r="C71" s="36">
        <f>SUM(D71+E71)</f>
        <v>143232</v>
      </c>
      <c r="D71" s="46">
        <v>143232</v>
      </c>
      <c r="E71" s="86">
        <v>0</v>
      </c>
      <c r="F71" s="59">
        <v>0</v>
      </c>
      <c r="G71" s="109">
        <v>0</v>
      </c>
      <c r="H71" s="57">
        <f t="shared" si="4"/>
        <v>143232</v>
      </c>
    </row>
    <row r="72" spans="1:8" s="5" customFormat="1" ht="14.25" customHeight="1">
      <c r="A72" s="11" t="s">
        <v>53</v>
      </c>
      <c r="B72" s="26" t="s">
        <v>33</v>
      </c>
      <c r="C72" s="36">
        <f>SUM(D72+E72)</f>
        <v>44325</v>
      </c>
      <c r="D72" s="40">
        <f>SUM(D73+D75)</f>
        <v>30900</v>
      </c>
      <c r="E72" s="39">
        <f>SUM(E73+E75)</f>
        <v>13425</v>
      </c>
      <c r="F72" s="59">
        <v>0</v>
      </c>
      <c r="G72" s="109">
        <v>0</v>
      </c>
      <c r="H72" s="57">
        <f t="shared" si="4"/>
        <v>44325</v>
      </c>
    </row>
    <row r="73" spans="1:8" s="5" customFormat="1" ht="11.25">
      <c r="A73" s="11"/>
      <c r="B73" s="19" t="s">
        <v>137</v>
      </c>
      <c r="C73" s="36">
        <f>SUM(C74)</f>
        <v>30900</v>
      </c>
      <c r="D73" s="40">
        <f>SUM(D74)</f>
        <v>30900</v>
      </c>
      <c r="E73" s="39">
        <v>0</v>
      </c>
      <c r="F73" s="59">
        <v>0</v>
      </c>
      <c r="G73" s="109">
        <v>0</v>
      </c>
      <c r="H73" s="57">
        <f t="shared" si="4"/>
        <v>30900</v>
      </c>
    </row>
    <row r="74" spans="1:8" s="5" customFormat="1" ht="22.5">
      <c r="A74" s="11"/>
      <c r="B74" s="19" t="s">
        <v>175</v>
      </c>
      <c r="C74" s="36">
        <f>SUM(D74+E74)</f>
        <v>30900</v>
      </c>
      <c r="D74" s="40">
        <v>30900</v>
      </c>
      <c r="E74" s="39">
        <v>0</v>
      </c>
      <c r="F74" s="59">
        <v>0</v>
      </c>
      <c r="G74" s="109">
        <v>0</v>
      </c>
      <c r="H74" s="57">
        <f t="shared" si="4"/>
        <v>30900</v>
      </c>
    </row>
    <row r="75" spans="1:8" s="5" customFormat="1" ht="18" customHeight="1">
      <c r="A75" s="11"/>
      <c r="B75" s="19" t="s">
        <v>138</v>
      </c>
      <c r="C75" s="36">
        <f>SUM(D75+E75)</f>
        <v>13425</v>
      </c>
      <c r="D75" s="40">
        <v>0</v>
      </c>
      <c r="E75" s="39">
        <v>13425</v>
      </c>
      <c r="F75" s="59">
        <v>0</v>
      </c>
      <c r="G75" s="109">
        <v>0</v>
      </c>
      <c r="H75" s="57">
        <f t="shared" si="4"/>
        <v>13425</v>
      </c>
    </row>
    <row r="76" spans="1:8" s="7" customFormat="1" ht="36" customHeight="1">
      <c r="A76" s="16" t="s">
        <v>54</v>
      </c>
      <c r="B76" s="29" t="s">
        <v>10</v>
      </c>
      <c r="C76" s="38">
        <f>SUM(D76+E76)</f>
        <v>14063</v>
      </c>
      <c r="D76" s="37">
        <f>SUM(D77)</f>
        <v>14063</v>
      </c>
      <c r="E76" s="63">
        <f aca="true" t="shared" si="7" ref="D76:E78">SUM(E77)</f>
        <v>0</v>
      </c>
      <c r="F76" s="58">
        <v>0</v>
      </c>
      <c r="G76" s="112">
        <v>0</v>
      </c>
      <c r="H76" s="58">
        <f t="shared" si="4"/>
        <v>14063</v>
      </c>
    </row>
    <row r="77" spans="1:8" s="7" customFormat="1" ht="22.5">
      <c r="A77" s="11" t="s">
        <v>55</v>
      </c>
      <c r="B77" s="30" t="s">
        <v>9</v>
      </c>
      <c r="C77" s="36">
        <f>SUM(D77+E77)</f>
        <v>14063</v>
      </c>
      <c r="D77" s="40">
        <f t="shared" si="7"/>
        <v>14063</v>
      </c>
      <c r="E77" s="39">
        <f t="shared" si="7"/>
        <v>0</v>
      </c>
      <c r="F77" s="59">
        <v>0</v>
      </c>
      <c r="G77" s="109">
        <v>0</v>
      </c>
      <c r="H77" s="57">
        <f t="shared" si="4"/>
        <v>14063</v>
      </c>
    </row>
    <row r="78" spans="1:8" s="7" customFormat="1" ht="12.75">
      <c r="A78" s="11"/>
      <c r="B78" s="19" t="s">
        <v>137</v>
      </c>
      <c r="C78" s="36">
        <f>SUM(C79)</f>
        <v>4543</v>
      </c>
      <c r="D78" s="40">
        <f>SUM(D79+D80)</f>
        <v>14063</v>
      </c>
      <c r="E78" s="39">
        <f t="shared" si="7"/>
        <v>0</v>
      </c>
      <c r="F78" s="59">
        <v>0</v>
      </c>
      <c r="G78" s="109">
        <v>0</v>
      </c>
      <c r="H78" s="57">
        <f t="shared" si="4"/>
        <v>4543</v>
      </c>
    </row>
    <row r="79" spans="1:8" s="7" customFormat="1" ht="12.75">
      <c r="A79" s="11"/>
      <c r="B79" s="19" t="s">
        <v>172</v>
      </c>
      <c r="C79" s="36">
        <f>SUM(D79+E79)</f>
        <v>4543</v>
      </c>
      <c r="D79" s="40">
        <v>4543</v>
      </c>
      <c r="E79" s="39">
        <v>0</v>
      </c>
      <c r="F79" s="59">
        <v>0</v>
      </c>
      <c r="G79" s="109">
        <v>0</v>
      </c>
      <c r="H79" s="57">
        <f t="shared" si="4"/>
        <v>4543</v>
      </c>
    </row>
    <row r="80" spans="1:8" s="7" customFormat="1" ht="22.5">
      <c r="A80" s="11"/>
      <c r="B80" s="19" t="s">
        <v>174</v>
      </c>
      <c r="C80" s="36">
        <f>SUM(D80+E80)</f>
        <v>9520</v>
      </c>
      <c r="D80" s="40">
        <v>9520</v>
      </c>
      <c r="E80" s="39">
        <v>0</v>
      </c>
      <c r="F80" s="59">
        <v>0</v>
      </c>
      <c r="G80" s="109">
        <v>0</v>
      </c>
      <c r="H80" s="57">
        <f t="shared" si="4"/>
        <v>9520</v>
      </c>
    </row>
    <row r="81" spans="1:8" s="7" customFormat="1" ht="22.5">
      <c r="A81" s="15" t="s">
        <v>56</v>
      </c>
      <c r="B81" s="31" t="s">
        <v>57</v>
      </c>
      <c r="C81" s="38">
        <f aca="true" t="shared" si="8" ref="C81:C86">SUM(D81+E81)</f>
        <v>739800</v>
      </c>
      <c r="D81" s="37">
        <f>SUM(D82+D85+D90+D95)</f>
        <v>351505</v>
      </c>
      <c r="E81" s="65">
        <f>SUM(E82+E85+E90+E95)</f>
        <v>388295</v>
      </c>
      <c r="F81" s="38">
        <f>SUM(F82+F85+F90+F95)</f>
        <v>0</v>
      </c>
      <c r="G81" s="37">
        <f>SUM(G82+G85+G90+G95)</f>
        <v>0</v>
      </c>
      <c r="H81" s="58">
        <f t="shared" si="4"/>
        <v>739800</v>
      </c>
    </row>
    <row r="82" spans="1:8" s="7" customFormat="1" ht="18" customHeight="1">
      <c r="A82" s="11" t="s">
        <v>3</v>
      </c>
      <c r="B82" s="22" t="s">
        <v>58</v>
      </c>
      <c r="C82" s="36">
        <f t="shared" si="8"/>
        <v>64200</v>
      </c>
      <c r="D82" s="40">
        <f>SUM(D83)</f>
        <v>64200</v>
      </c>
      <c r="E82" s="39">
        <f>SUM(E83)</f>
        <v>0</v>
      </c>
      <c r="F82" s="59">
        <v>0</v>
      </c>
      <c r="G82" s="40">
        <f>SUM(G83)</f>
        <v>0</v>
      </c>
      <c r="H82" s="57">
        <f t="shared" si="4"/>
        <v>64200</v>
      </c>
    </row>
    <row r="83" spans="1:8" s="21" customFormat="1" ht="18" customHeight="1">
      <c r="A83" s="11"/>
      <c r="B83" s="19" t="s">
        <v>137</v>
      </c>
      <c r="C83" s="36">
        <f t="shared" si="8"/>
        <v>64200</v>
      </c>
      <c r="D83" s="39">
        <f>SUM(D84)</f>
        <v>64200</v>
      </c>
      <c r="E83" s="39">
        <f>SUM(E84)</f>
        <v>0</v>
      </c>
      <c r="F83" s="59">
        <v>0</v>
      </c>
      <c r="G83" s="39">
        <f>SUM(G84)</f>
        <v>0</v>
      </c>
      <c r="H83" s="57">
        <f t="shared" si="4"/>
        <v>64200</v>
      </c>
    </row>
    <row r="84" spans="1:8" s="21" customFormat="1" ht="23.25" customHeight="1">
      <c r="A84" s="11"/>
      <c r="B84" s="19" t="s">
        <v>167</v>
      </c>
      <c r="C84" s="36">
        <f t="shared" si="8"/>
        <v>64200</v>
      </c>
      <c r="D84" s="40">
        <v>64200</v>
      </c>
      <c r="E84" s="39">
        <v>0</v>
      </c>
      <c r="F84" s="59">
        <v>0</v>
      </c>
      <c r="G84" s="109">
        <v>0</v>
      </c>
      <c r="H84" s="57">
        <f aca="true" t="shared" si="9" ref="H84:H167">AVERAGE(C84-F84+G84)</f>
        <v>64200</v>
      </c>
    </row>
    <row r="85" spans="1:8" s="7" customFormat="1" ht="12.75">
      <c r="A85" s="11" t="s">
        <v>59</v>
      </c>
      <c r="B85" s="26" t="s">
        <v>60</v>
      </c>
      <c r="C85" s="36">
        <f t="shared" si="8"/>
        <v>575000</v>
      </c>
      <c r="D85" s="40">
        <f>SUM(D8+D88+D86)</f>
        <v>212705</v>
      </c>
      <c r="E85" s="39">
        <f>SUM(E89)</f>
        <v>362295</v>
      </c>
      <c r="F85" s="59">
        <f>SUM(F86)</f>
        <v>0</v>
      </c>
      <c r="G85" s="109">
        <f>SUM(G86+G89+G88)</f>
        <v>0</v>
      </c>
      <c r="H85" s="57">
        <f t="shared" si="9"/>
        <v>575000</v>
      </c>
    </row>
    <row r="86" spans="1:8" s="7" customFormat="1" ht="12.75">
      <c r="A86" s="11"/>
      <c r="B86" s="19" t="s">
        <v>137</v>
      </c>
      <c r="C86" s="36">
        <f t="shared" si="8"/>
        <v>155705</v>
      </c>
      <c r="D86" s="40">
        <f>D87</f>
        <v>155705</v>
      </c>
      <c r="E86" s="39">
        <v>0</v>
      </c>
      <c r="F86" s="59">
        <f>SUM(F87)</f>
        <v>0</v>
      </c>
      <c r="G86" s="109">
        <v>0</v>
      </c>
      <c r="H86" s="57">
        <f t="shared" si="9"/>
        <v>155705</v>
      </c>
    </row>
    <row r="87" spans="1:8" s="7" customFormat="1" ht="22.5">
      <c r="A87" s="11"/>
      <c r="B87" s="19" t="s">
        <v>167</v>
      </c>
      <c r="C87" s="36">
        <f>D87</f>
        <v>155705</v>
      </c>
      <c r="D87" s="40">
        <v>155705</v>
      </c>
      <c r="E87" s="39"/>
      <c r="F87" s="59">
        <v>0</v>
      </c>
      <c r="G87" s="109">
        <v>0</v>
      </c>
      <c r="H87" s="57">
        <f t="shared" si="9"/>
        <v>155705</v>
      </c>
    </row>
    <row r="88" spans="1:8" s="7" customFormat="1" ht="12.75">
      <c r="A88" s="11"/>
      <c r="B88" s="19" t="s">
        <v>147</v>
      </c>
      <c r="C88" s="36">
        <f>SUM(D88+E88)</f>
        <v>57000</v>
      </c>
      <c r="D88" s="40">
        <v>57000</v>
      </c>
      <c r="E88" s="39"/>
      <c r="F88" s="59">
        <v>0</v>
      </c>
      <c r="G88" s="109">
        <v>0</v>
      </c>
      <c r="H88" s="57">
        <f t="shared" si="9"/>
        <v>57000</v>
      </c>
    </row>
    <row r="89" spans="1:8" s="7" customFormat="1" ht="12.75">
      <c r="A89" s="11"/>
      <c r="B89" s="19" t="s">
        <v>229</v>
      </c>
      <c r="C89" s="36">
        <f>SUM(D89+E89)</f>
        <v>362295</v>
      </c>
      <c r="D89" s="40">
        <v>0</v>
      </c>
      <c r="E89" s="39">
        <v>362295</v>
      </c>
      <c r="F89" s="59">
        <v>0</v>
      </c>
      <c r="G89" s="109">
        <v>0</v>
      </c>
      <c r="H89" s="57">
        <f t="shared" si="9"/>
        <v>362295</v>
      </c>
    </row>
    <row r="90" spans="1:8" s="7" customFormat="1" ht="12.75">
      <c r="A90" s="11" t="s">
        <v>61</v>
      </c>
      <c r="B90" s="26" t="s">
        <v>62</v>
      </c>
      <c r="C90" s="36">
        <f>SUM(D90+E90)</f>
        <v>18800</v>
      </c>
      <c r="D90" s="40">
        <f>SUM(D91)</f>
        <v>7800</v>
      </c>
      <c r="E90" s="39">
        <f>SUM(E91+E94)</f>
        <v>11000</v>
      </c>
      <c r="F90" s="36">
        <f>SUM(F91)</f>
        <v>0</v>
      </c>
      <c r="G90" s="40">
        <f>SUM(G91+G94)</f>
        <v>0</v>
      </c>
      <c r="H90" s="57">
        <f t="shared" si="9"/>
        <v>18800</v>
      </c>
    </row>
    <row r="91" spans="1:8" s="7" customFormat="1" ht="12.75">
      <c r="A91" s="11"/>
      <c r="B91" s="19" t="s">
        <v>137</v>
      </c>
      <c r="C91" s="36">
        <f>SUM(C92+C93)</f>
        <v>7800</v>
      </c>
      <c r="D91" s="39">
        <f>SUM(D92+D93)</f>
        <v>7800</v>
      </c>
      <c r="E91" s="39">
        <f>SUM(E92+E93)</f>
        <v>0</v>
      </c>
      <c r="F91" s="36">
        <f>SUM(F92+F93)</f>
        <v>0</v>
      </c>
      <c r="G91" s="109">
        <v>0</v>
      </c>
      <c r="H91" s="57">
        <f t="shared" si="9"/>
        <v>7800</v>
      </c>
    </row>
    <row r="92" spans="1:8" s="7" customFormat="1" ht="12.75">
      <c r="A92" s="11"/>
      <c r="B92" s="19" t="s">
        <v>172</v>
      </c>
      <c r="C92" s="36">
        <f aca="true" t="shared" si="10" ref="C92:C99">SUM(D92+E92)</f>
        <v>1000</v>
      </c>
      <c r="D92" s="40">
        <v>1000</v>
      </c>
      <c r="E92" s="39">
        <v>0</v>
      </c>
      <c r="F92" s="59">
        <v>0</v>
      </c>
      <c r="G92" s="109">
        <v>0</v>
      </c>
      <c r="H92" s="57">
        <f t="shared" si="9"/>
        <v>1000</v>
      </c>
    </row>
    <row r="93" spans="1:8" s="7" customFormat="1" ht="22.5">
      <c r="A93" s="11"/>
      <c r="B93" s="19" t="s">
        <v>173</v>
      </c>
      <c r="C93" s="36">
        <f t="shared" si="10"/>
        <v>6800</v>
      </c>
      <c r="D93" s="40">
        <v>6800</v>
      </c>
      <c r="E93" s="39">
        <v>0</v>
      </c>
      <c r="F93" s="59">
        <v>0</v>
      </c>
      <c r="G93" s="109">
        <v>0</v>
      </c>
      <c r="H93" s="57">
        <f t="shared" si="9"/>
        <v>6800</v>
      </c>
    </row>
    <row r="94" spans="1:8" s="7" customFormat="1" ht="12.75">
      <c r="A94" s="11"/>
      <c r="B94" s="19" t="s">
        <v>223</v>
      </c>
      <c r="C94" s="36">
        <f t="shared" si="10"/>
        <v>11000</v>
      </c>
      <c r="D94" s="40">
        <v>0</v>
      </c>
      <c r="E94" s="39">
        <v>11000</v>
      </c>
      <c r="F94" s="59">
        <v>0</v>
      </c>
      <c r="G94" s="109">
        <v>0</v>
      </c>
      <c r="H94" s="57">
        <f t="shared" si="9"/>
        <v>11000</v>
      </c>
    </row>
    <row r="95" spans="1:8" s="7" customFormat="1" ht="12.75">
      <c r="A95" s="11" t="s">
        <v>11</v>
      </c>
      <c r="B95" s="24" t="s">
        <v>33</v>
      </c>
      <c r="C95" s="36">
        <f t="shared" si="10"/>
        <v>81800</v>
      </c>
      <c r="D95" s="40">
        <f>SUM(D96)</f>
        <v>66800</v>
      </c>
      <c r="E95" s="39">
        <f>SUM(E99)</f>
        <v>15000</v>
      </c>
      <c r="F95" s="59">
        <v>0</v>
      </c>
      <c r="G95" s="109">
        <f>SUM(G96+G99)</f>
        <v>0</v>
      </c>
      <c r="H95" s="57">
        <f t="shared" si="9"/>
        <v>81800</v>
      </c>
    </row>
    <row r="96" spans="1:8" s="7" customFormat="1" ht="12.75">
      <c r="A96" s="11"/>
      <c r="B96" s="19" t="s">
        <v>137</v>
      </c>
      <c r="C96" s="36">
        <f t="shared" si="10"/>
        <v>66800</v>
      </c>
      <c r="D96" s="40">
        <f>SUM(D97+D98)</f>
        <v>66800</v>
      </c>
      <c r="E96" s="39">
        <f>SUM(E97+E98)</f>
        <v>0</v>
      </c>
      <c r="F96" s="59">
        <v>0</v>
      </c>
      <c r="G96" s="109">
        <f>SUM(G97+G98)</f>
        <v>0</v>
      </c>
      <c r="H96" s="57">
        <f t="shared" si="9"/>
        <v>66800</v>
      </c>
    </row>
    <row r="97" spans="1:8" s="7" customFormat="1" ht="22.5">
      <c r="A97" s="11"/>
      <c r="B97" s="19" t="s">
        <v>170</v>
      </c>
      <c r="C97" s="36">
        <f t="shared" si="10"/>
        <v>5800</v>
      </c>
      <c r="D97" s="40">
        <v>5800</v>
      </c>
      <c r="E97" s="86">
        <v>0</v>
      </c>
      <c r="F97" s="59">
        <v>0</v>
      </c>
      <c r="G97" s="109">
        <v>0</v>
      </c>
      <c r="H97" s="57">
        <f t="shared" si="9"/>
        <v>5800</v>
      </c>
    </row>
    <row r="98" spans="1:8" s="7" customFormat="1" ht="23.25" customHeight="1">
      <c r="A98" s="11"/>
      <c r="B98" s="19" t="s">
        <v>173</v>
      </c>
      <c r="C98" s="36">
        <f t="shared" si="10"/>
        <v>61000</v>
      </c>
      <c r="D98" s="40">
        <v>61000</v>
      </c>
      <c r="E98" s="86">
        <v>0</v>
      </c>
      <c r="F98" s="59">
        <v>0</v>
      </c>
      <c r="G98" s="109">
        <v>0</v>
      </c>
      <c r="H98" s="57">
        <f t="shared" si="9"/>
        <v>61000</v>
      </c>
    </row>
    <row r="99" spans="1:8" s="7" customFormat="1" ht="23.25" customHeight="1">
      <c r="A99" s="11"/>
      <c r="B99" s="19" t="s">
        <v>216</v>
      </c>
      <c r="C99" s="36">
        <f t="shared" si="10"/>
        <v>15000</v>
      </c>
      <c r="D99" s="40">
        <v>0</v>
      </c>
      <c r="E99" s="86">
        <v>15000</v>
      </c>
      <c r="F99" s="59">
        <v>0</v>
      </c>
      <c r="G99" s="109">
        <v>0</v>
      </c>
      <c r="H99" s="57">
        <f t="shared" si="9"/>
        <v>15000</v>
      </c>
    </row>
    <row r="100" spans="1:8" s="5" customFormat="1" ht="11.25">
      <c r="A100" s="15" t="s">
        <v>63</v>
      </c>
      <c r="B100" s="28" t="s">
        <v>64</v>
      </c>
      <c r="C100" s="38">
        <f>SUM(D100+E100)</f>
        <v>487000</v>
      </c>
      <c r="D100" s="37">
        <f>SUM(D101)</f>
        <v>487000</v>
      </c>
      <c r="E100" s="65">
        <f>SUM(E101)</f>
        <v>0</v>
      </c>
      <c r="F100" s="38">
        <f>SUM(F101)</f>
        <v>0</v>
      </c>
      <c r="G100" s="112">
        <v>0</v>
      </c>
      <c r="H100" s="58">
        <f t="shared" si="9"/>
        <v>487000</v>
      </c>
    </row>
    <row r="101" spans="1:8" s="7" customFormat="1" ht="22.5" customHeight="1">
      <c r="A101" s="11" t="s">
        <v>65</v>
      </c>
      <c r="B101" s="22" t="s">
        <v>66</v>
      </c>
      <c r="C101" s="36">
        <f>SUM(D101+E101)</f>
        <v>487000</v>
      </c>
      <c r="D101" s="40">
        <f>D102</f>
        <v>487000</v>
      </c>
      <c r="E101" s="86">
        <v>0</v>
      </c>
      <c r="F101" s="36">
        <f>F102</f>
        <v>0</v>
      </c>
      <c r="G101" s="109">
        <v>0</v>
      </c>
      <c r="H101" s="57">
        <f t="shared" si="9"/>
        <v>487000</v>
      </c>
    </row>
    <row r="102" spans="1:8" s="7" customFormat="1" ht="16.5" customHeight="1">
      <c r="A102" s="11"/>
      <c r="B102" s="26" t="s">
        <v>144</v>
      </c>
      <c r="C102" s="36">
        <f>SUM(D102+E102)</f>
        <v>487000</v>
      </c>
      <c r="D102" s="40">
        <v>487000</v>
      </c>
      <c r="E102" s="86">
        <v>0</v>
      </c>
      <c r="F102" s="59">
        <v>0</v>
      </c>
      <c r="G102" s="109">
        <v>0</v>
      </c>
      <c r="H102" s="57">
        <f t="shared" si="9"/>
        <v>487000</v>
      </c>
    </row>
    <row r="103" spans="1:8" s="7" customFormat="1" ht="12.75">
      <c r="A103" s="15" t="s">
        <v>67</v>
      </c>
      <c r="B103" s="27" t="s">
        <v>68</v>
      </c>
      <c r="C103" s="38">
        <f>SUM(D103+E103)</f>
        <v>296604</v>
      </c>
      <c r="D103" s="37">
        <f aca="true" t="shared" si="11" ref="D103:E105">SUM(D104)</f>
        <v>296604</v>
      </c>
      <c r="E103" s="65">
        <f t="shared" si="11"/>
        <v>0</v>
      </c>
      <c r="F103" s="58">
        <v>0</v>
      </c>
      <c r="G103" s="112">
        <v>0</v>
      </c>
      <c r="H103" s="58">
        <f t="shared" si="9"/>
        <v>296604</v>
      </c>
    </row>
    <row r="104" spans="1:8" s="7" customFormat="1" ht="12.75">
      <c r="A104" s="11" t="s">
        <v>69</v>
      </c>
      <c r="B104" s="26" t="s">
        <v>70</v>
      </c>
      <c r="C104" s="36">
        <f>SUM(D104+E104)</f>
        <v>296604</v>
      </c>
      <c r="D104" s="40">
        <f t="shared" si="11"/>
        <v>296604</v>
      </c>
      <c r="E104" s="39">
        <f t="shared" si="11"/>
        <v>0</v>
      </c>
      <c r="F104" s="59">
        <v>0</v>
      </c>
      <c r="G104" s="109">
        <v>0</v>
      </c>
      <c r="H104" s="57">
        <f t="shared" si="9"/>
        <v>296604</v>
      </c>
    </row>
    <row r="105" spans="1:8" s="7" customFormat="1" ht="12.75">
      <c r="A105" s="11"/>
      <c r="B105" s="19" t="s">
        <v>137</v>
      </c>
      <c r="C105" s="36">
        <f>SUM(C106)</f>
        <v>296604</v>
      </c>
      <c r="D105" s="40">
        <f t="shared" si="11"/>
        <v>296604</v>
      </c>
      <c r="E105" s="39">
        <f t="shared" si="11"/>
        <v>0</v>
      </c>
      <c r="F105" s="59">
        <v>0</v>
      </c>
      <c r="G105" s="109">
        <v>0</v>
      </c>
      <c r="H105" s="57">
        <f t="shared" si="9"/>
        <v>296604</v>
      </c>
    </row>
    <row r="106" spans="1:8" s="7" customFormat="1" ht="22.5">
      <c r="A106" s="11"/>
      <c r="B106" s="19" t="s">
        <v>175</v>
      </c>
      <c r="C106" s="36">
        <f aca="true" t="shared" si="12" ref="C106:C115">SUM(D106+E106)</f>
        <v>296604</v>
      </c>
      <c r="D106" s="40">
        <v>296604</v>
      </c>
      <c r="E106" s="39">
        <v>0</v>
      </c>
      <c r="F106" s="59">
        <v>0</v>
      </c>
      <c r="G106" s="109">
        <v>0</v>
      </c>
      <c r="H106" s="57">
        <f t="shared" si="9"/>
        <v>296604</v>
      </c>
    </row>
    <row r="107" spans="1:8" s="7" customFormat="1" ht="12.75">
      <c r="A107" s="15" t="s">
        <v>71</v>
      </c>
      <c r="B107" s="27" t="s">
        <v>72</v>
      </c>
      <c r="C107" s="38">
        <f t="shared" si="12"/>
        <v>33891473</v>
      </c>
      <c r="D107" s="47">
        <f>SUM(D108+D115+D119+D126+D133+D136+D146+D151+D164+D124+D140+D155+D159)</f>
        <v>33197861</v>
      </c>
      <c r="E107" s="87">
        <f>SUM(E108+E115+E119+E126+E133+E136+E146+E151+E164+E140)</f>
        <v>693612</v>
      </c>
      <c r="F107" s="95">
        <f>SUM(F108+F115+F119+F126+F133+F136+F146+F151+F164+F124+F140+F155+F159)</f>
        <v>0</v>
      </c>
      <c r="G107" s="96">
        <f>SUM(G108+G115+G119+G126+G133+G136+G146+G151+G164+G124+G140+G155+G159)</f>
        <v>52780</v>
      </c>
      <c r="H107" s="58">
        <f t="shared" si="9"/>
        <v>33944253</v>
      </c>
    </row>
    <row r="108" spans="1:8" s="7" customFormat="1" ht="14.25" customHeight="1">
      <c r="A108" s="11" t="s">
        <v>73</v>
      </c>
      <c r="B108" s="26" t="s">
        <v>74</v>
      </c>
      <c r="C108" s="36">
        <f t="shared" si="12"/>
        <v>11221969</v>
      </c>
      <c r="D108" s="40">
        <f>SUM(D109+D112+D113)</f>
        <v>11076107</v>
      </c>
      <c r="E108" s="39">
        <f>SUM(E109+E112+E114)</f>
        <v>145862</v>
      </c>
      <c r="F108" s="93">
        <f>SUM(F109+F112+F113+F114)</f>
        <v>0</v>
      </c>
      <c r="G108" s="109">
        <f>SUM(G109+G112+G113+G114)</f>
        <v>2700</v>
      </c>
      <c r="H108" s="57">
        <f t="shared" si="9"/>
        <v>11224669</v>
      </c>
    </row>
    <row r="109" spans="1:8" s="7" customFormat="1" ht="12.75">
      <c r="A109" s="11"/>
      <c r="B109" s="19" t="s">
        <v>137</v>
      </c>
      <c r="C109" s="36">
        <f t="shared" si="12"/>
        <v>10670757</v>
      </c>
      <c r="D109" s="40">
        <f>SUM(D110+D111)</f>
        <v>10670757</v>
      </c>
      <c r="E109" s="39">
        <f>SUM(E110+E111)</f>
        <v>0</v>
      </c>
      <c r="F109" s="59">
        <f>SUM(F110+F111)</f>
        <v>0</v>
      </c>
      <c r="G109" s="109">
        <f>SUM(G110+G111)</f>
        <v>2700</v>
      </c>
      <c r="H109" s="57">
        <f t="shared" si="9"/>
        <v>10673457</v>
      </c>
    </row>
    <row r="110" spans="1:8" s="21" customFormat="1" ht="24" customHeight="1">
      <c r="A110" s="11"/>
      <c r="B110" s="19" t="s">
        <v>142</v>
      </c>
      <c r="C110" s="36">
        <f t="shared" si="12"/>
        <v>8873679</v>
      </c>
      <c r="D110" s="40">
        <v>8873679</v>
      </c>
      <c r="E110" s="39">
        <v>0</v>
      </c>
      <c r="F110" s="59">
        <v>0</v>
      </c>
      <c r="G110" s="109">
        <v>0</v>
      </c>
      <c r="H110" s="57">
        <f t="shared" si="9"/>
        <v>8873679</v>
      </c>
    </row>
    <row r="111" spans="1:8" s="7" customFormat="1" ht="22.5">
      <c r="A111" s="11"/>
      <c r="B111" s="19" t="s">
        <v>143</v>
      </c>
      <c r="C111" s="36">
        <f t="shared" si="12"/>
        <v>1797078</v>
      </c>
      <c r="D111" s="40">
        <v>1797078</v>
      </c>
      <c r="E111" s="39">
        <v>0</v>
      </c>
      <c r="F111" s="59">
        <v>0</v>
      </c>
      <c r="G111" s="109">
        <v>2700</v>
      </c>
      <c r="H111" s="57">
        <f t="shared" si="9"/>
        <v>1799778</v>
      </c>
    </row>
    <row r="112" spans="1:8" s="7" customFormat="1" ht="12.75">
      <c r="A112" s="11"/>
      <c r="B112" s="19" t="s">
        <v>145</v>
      </c>
      <c r="C112" s="36">
        <f t="shared" si="12"/>
        <v>356300</v>
      </c>
      <c r="D112" s="40">
        <v>356300</v>
      </c>
      <c r="E112" s="39">
        <v>0</v>
      </c>
      <c r="F112" s="59">
        <v>0</v>
      </c>
      <c r="G112" s="109">
        <v>0</v>
      </c>
      <c r="H112" s="57">
        <f t="shared" si="9"/>
        <v>356300</v>
      </c>
    </row>
    <row r="113" spans="1:8" s="7" customFormat="1" ht="12.75">
      <c r="A113" s="11"/>
      <c r="B113" s="19" t="s">
        <v>192</v>
      </c>
      <c r="C113" s="36">
        <f t="shared" si="12"/>
        <v>49050</v>
      </c>
      <c r="D113" s="40">
        <v>49050</v>
      </c>
      <c r="E113" s="39">
        <v>0</v>
      </c>
      <c r="F113" s="59">
        <v>0</v>
      </c>
      <c r="G113" s="109">
        <v>0</v>
      </c>
      <c r="H113" s="57">
        <f t="shared" si="9"/>
        <v>49050</v>
      </c>
    </row>
    <row r="114" spans="1:8" s="7" customFormat="1" ht="12.75">
      <c r="A114" s="11"/>
      <c r="B114" s="19" t="s">
        <v>205</v>
      </c>
      <c r="C114" s="36">
        <f t="shared" si="12"/>
        <v>145862</v>
      </c>
      <c r="D114" s="40">
        <v>0</v>
      </c>
      <c r="E114" s="39">
        <v>145862</v>
      </c>
      <c r="F114" s="59">
        <v>0</v>
      </c>
      <c r="G114" s="109">
        <v>0</v>
      </c>
      <c r="H114" s="57">
        <f t="shared" si="9"/>
        <v>145862</v>
      </c>
    </row>
    <row r="115" spans="1:8" s="7" customFormat="1" ht="24.75" customHeight="1">
      <c r="A115" s="11" t="s">
        <v>7</v>
      </c>
      <c r="B115" s="22" t="s">
        <v>159</v>
      </c>
      <c r="C115" s="36">
        <f t="shared" si="12"/>
        <v>346980</v>
      </c>
      <c r="D115" s="40">
        <f>SUM(D116)</f>
        <v>346980</v>
      </c>
      <c r="E115" s="39">
        <f>SUM(E116)</f>
        <v>0</v>
      </c>
      <c r="F115" s="59">
        <f>SUM(F116)</f>
        <v>0</v>
      </c>
      <c r="G115" s="109">
        <f>SUM(G116)</f>
        <v>0</v>
      </c>
      <c r="H115" s="57">
        <f t="shared" si="9"/>
        <v>346980</v>
      </c>
    </row>
    <row r="116" spans="1:8" s="7" customFormat="1" ht="12.75">
      <c r="A116" s="11"/>
      <c r="B116" s="19" t="s">
        <v>137</v>
      </c>
      <c r="C116" s="40">
        <f>SUM(C117+C118)</f>
        <v>346980</v>
      </c>
      <c r="D116" s="40">
        <f>SUM(D117+D118)</f>
        <v>346980</v>
      </c>
      <c r="E116" s="39">
        <f>SUM(E117+E118)</f>
        <v>0</v>
      </c>
      <c r="F116" s="59">
        <f>SUM(F117+F118)</f>
        <v>0</v>
      </c>
      <c r="G116" s="109">
        <f>SUM(G117+G118)</f>
        <v>0</v>
      </c>
      <c r="H116" s="57">
        <f t="shared" si="9"/>
        <v>346980</v>
      </c>
    </row>
    <row r="117" spans="1:8" s="7" customFormat="1" ht="22.5">
      <c r="A117" s="11"/>
      <c r="B117" s="19" t="s">
        <v>170</v>
      </c>
      <c r="C117" s="36">
        <f aca="true" t="shared" si="13" ref="C117:C123">SUM(D117+E117)</f>
        <v>301780</v>
      </c>
      <c r="D117" s="40">
        <v>301780</v>
      </c>
      <c r="E117" s="39">
        <v>0</v>
      </c>
      <c r="F117" s="59">
        <v>0</v>
      </c>
      <c r="G117" s="109">
        <v>0</v>
      </c>
      <c r="H117" s="57">
        <f t="shared" si="9"/>
        <v>301780</v>
      </c>
    </row>
    <row r="118" spans="1:8" s="7" customFormat="1" ht="22.5">
      <c r="A118" s="11"/>
      <c r="B118" s="19" t="s">
        <v>173</v>
      </c>
      <c r="C118" s="36">
        <f t="shared" si="13"/>
        <v>45200</v>
      </c>
      <c r="D118" s="40">
        <v>45200</v>
      </c>
      <c r="E118" s="39">
        <v>0</v>
      </c>
      <c r="F118" s="59">
        <v>0</v>
      </c>
      <c r="G118" s="109">
        <v>0</v>
      </c>
      <c r="H118" s="57">
        <f t="shared" si="9"/>
        <v>45200</v>
      </c>
    </row>
    <row r="119" spans="1:8" s="5" customFormat="1" ht="11.25">
      <c r="A119" s="11" t="s">
        <v>75</v>
      </c>
      <c r="B119" s="26" t="s">
        <v>76</v>
      </c>
      <c r="C119" s="36">
        <f t="shared" si="13"/>
        <v>8183997</v>
      </c>
      <c r="D119" s="40">
        <f>SUM(D120+D123)</f>
        <v>8183997</v>
      </c>
      <c r="E119" s="39">
        <f>SUM(E120+E123)</f>
        <v>0</v>
      </c>
      <c r="F119" s="93">
        <f>SUM(F120+F123)</f>
        <v>0</v>
      </c>
      <c r="G119" s="109">
        <f>SUM(G120+G123)</f>
        <v>50080</v>
      </c>
      <c r="H119" s="57">
        <f t="shared" si="9"/>
        <v>8234077</v>
      </c>
    </row>
    <row r="120" spans="1:8" s="5" customFormat="1" ht="11.25">
      <c r="A120" s="11"/>
      <c r="B120" s="19" t="s">
        <v>137</v>
      </c>
      <c r="C120" s="36">
        <f t="shared" si="13"/>
        <v>6535485</v>
      </c>
      <c r="D120" s="40">
        <f>D121+D122</f>
        <v>6535485</v>
      </c>
      <c r="E120" s="39">
        <f>SUM(E121+E122)</f>
        <v>0</v>
      </c>
      <c r="F120" s="59">
        <f>SUM(F121+F122)</f>
        <v>0</v>
      </c>
      <c r="G120" s="109">
        <f>SUM(G121+G122)</f>
        <v>0</v>
      </c>
      <c r="H120" s="57">
        <f t="shared" si="9"/>
        <v>6535485</v>
      </c>
    </row>
    <row r="121" spans="1:8" s="5" customFormat="1" ht="11.25">
      <c r="A121" s="11"/>
      <c r="B121" s="19" t="s">
        <v>172</v>
      </c>
      <c r="C121" s="36">
        <f t="shared" si="13"/>
        <v>4901395</v>
      </c>
      <c r="D121" s="40">
        <v>4901395</v>
      </c>
      <c r="E121" s="39">
        <v>0</v>
      </c>
      <c r="F121" s="59">
        <v>0</v>
      </c>
      <c r="G121" s="109">
        <v>0</v>
      </c>
      <c r="H121" s="57">
        <f t="shared" si="9"/>
        <v>4901395</v>
      </c>
    </row>
    <row r="122" spans="1:8" s="5" customFormat="1" ht="22.5">
      <c r="A122" s="11"/>
      <c r="B122" s="19" t="s">
        <v>173</v>
      </c>
      <c r="C122" s="36">
        <f t="shared" si="13"/>
        <v>1634090</v>
      </c>
      <c r="D122" s="40">
        <v>1634090</v>
      </c>
      <c r="E122" s="39">
        <v>0</v>
      </c>
      <c r="F122" s="59">
        <v>0</v>
      </c>
      <c r="G122" s="109">
        <v>0</v>
      </c>
      <c r="H122" s="57">
        <f t="shared" si="9"/>
        <v>1634090</v>
      </c>
    </row>
    <row r="123" spans="1:8" s="5" customFormat="1" ht="11.25">
      <c r="A123" s="11"/>
      <c r="B123" s="19" t="s">
        <v>145</v>
      </c>
      <c r="C123" s="36">
        <f t="shared" si="13"/>
        <v>1648512</v>
      </c>
      <c r="D123" s="40">
        <v>1648512</v>
      </c>
      <c r="E123" s="39">
        <v>0</v>
      </c>
      <c r="F123" s="59">
        <v>0</v>
      </c>
      <c r="G123" s="109">
        <v>50080</v>
      </c>
      <c r="H123" s="57">
        <f t="shared" si="9"/>
        <v>1698592</v>
      </c>
    </row>
    <row r="124" spans="1:8" s="5" customFormat="1" ht="11.25">
      <c r="A124" s="11" t="s">
        <v>196</v>
      </c>
      <c r="B124" s="19" t="s">
        <v>197</v>
      </c>
      <c r="C124" s="36">
        <f>D124</f>
        <v>203160</v>
      </c>
      <c r="D124" s="40">
        <f>AVERAGE(D125)</f>
        <v>203160</v>
      </c>
      <c r="E124" s="39">
        <v>0</v>
      </c>
      <c r="F124" s="93">
        <f>AVERAGE(F125)</f>
        <v>0</v>
      </c>
      <c r="G124" s="69">
        <f>AVERAGE(G125)</f>
        <v>0</v>
      </c>
      <c r="H124" s="57">
        <f t="shared" si="9"/>
        <v>203160</v>
      </c>
    </row>
    <row r="125" spans="1:8" s="5" customFormat="1" ht="11.25">
      <c r="A125" s="11"/>
      <c r="B125" s="19" t="s">
        <v>198</v>
      </c>
      <c r="C125" s="36">
        <f>D125</f>
        <v>203160</v>
      </c>
      <c r="D125" s="40">
        <v>203160</v>
      </c>
      <c r="E125" s="39">
        <v>0</v>
      </c>
      <c r="F125" s="59">
        <v>0</v>
      </c>
      <c r="G125" s="109">
        <v>0</v>
      </c>
      <c r="H125" s="57">
        <f t="shared" si="9"/>
        <v>203160</v>
      </c>
    </row>
    <row r="126" spans="1:8" s="7" customFormat="1" ht="12.75">
      <c r="A126" s="11" t="s">
        <v>77</v>
      </c>
      <c r="B126" s="26" t="s">
        <v>78</v>
      </c>
      <c r="C126" s="36">
        <f aca="true" t="shared" si="14" ref="C126:C136">SUM(D126+E126)</f>
        <v>6760863</v>
      </c>
      <c r="D126" s="40">
        <f>SUM(D127+D130+D131)</f>
        <v>6723113</v>
      </c>
      <c r="E126" s="39">
        <f>SUM(E127+E130+E132)</f>
        <v>37750</v>
      </c>
      <c r="F126" s="93">
        <f>SUM(F127+F130+F131+F132)</f>
        <v>0</v>
      </c>
      <c r="G126" s="109">
        <f>SUM(G127+G130+G131+G132)</f>
        <v>0</v>
      </c>
      <c r="H126" s="57">
        <f t="shared" si="9"/>
        <v>6760863</v>
      </c>
    </row>
    <row r="127" spans="1:8" s="7" customFormat="1" ht="12.75">
      <c r="A127" s="11"/>
      <c r="B127" s="19" t="s">
        <v>137</v>
      </c>
      <c r="C127" s="36">
        <f t="shared" si="14"/>
        <v>6287563</v>
      </c>
      <c r="D127" s="40">
        <f>SUM(D128+D129)</f>
        <v>6287563</v>
      </c>
      <c r="E127" s="39">
        <f>SUM(E128+E129)</f>
        <v>0</v>
      </c>
      <c r="F127" s="59">
        <f>SUM(F128+F129)</f>
        <v>0</v>
      </c>
      <c r="G127" s="109">
        <f>SUM(G128+G129)</f>
        <v>0</v>
      </c>
      <c r="H127" s="57">
        <f t="shared" si="9"/>
        <v>6287563</v>
      </c>
    </row>
    <row r="128" spans="1:8" s="7" customFormat="1" ht="22.5">
      <c r="A128" s="11"/>
      <c r="B128" s="19" t="s">
        <v>170</v>
      </c>
      <c r="C128" s="36">
        <f t="shared" si="14"/>
        <v>5257680</v>
      </c>
      <c r="D128" s="40">
        <v>5257680</v>
      </c>
      <c r="E128" s="39">
        <v>0</v>
      </c>
      <c r="F128" s="59">
        <v>0</v>
      </c>
      <c r="G128" s="109">
        <v>0</v>
      </c>
      <c r="H128" s="57">
        <f t="shared" si="9"/>
        <v>5257680</v>
      </c>
    </row>
    <row r="129" spans="1:8" s="7" customFormat="1" ht="22.5">
      <c r="A129" s="11"/>
      <c r="B129" s="19" t="s">
        <v>173</v>
      </c>
      <c r="C129" s="36">
        <f t="shared" si="14"/>
        <v>1029883</v>
      </c>
      <c r="D129" s="40">
        <v>1029883</v>
      </c>
      <c r="E129" s="39">
        <v>0</v>
      </c>
      <c r="F129" s="59">
        <v>0</v>
      </c>
      <c r="G129" s="109">
        <v>0</v>
      </c>
      <c r="H129" s="57">
        <f t="shared" si="9"/>
        <v>1029883</v>
      </c>
    </row>
    <row r="130" spans="1:8" s="7" customFormat="1" ht="12.75">
      <c r="A130" s="11"/>
      <c r="B130" s="19" t="s">
        <v>145</v>
      </c>
      <c r="C130" s="36">
        <f t="shared" si="14"/>
        <v>404450</v>
      </c>
      <c r="D130" s="40">
        <v>404450</v>
      </c>
      <c r="E130" s="39">
        <v>0</v>
      </c>
      <c r="F130" s="59">
        <v>0</v>
      </c>
      <c r="G130" s="109">
        <v>0</v>
      </c>
      <c r="H130" s="57">
        <f t="shared" si="9"/>
        <v>404450</v>
      </c>
    </row>
    <row r="131" spans="1:8" s="7" customFormat="1" ht="12.75">
      <c r="A131" s="11"/>
      <c r="B131" s="19" t="s">
        <v>192</v>
      </c>
      <c r="C131" s="36">
        <f t="shared" si="14"/>
        <v>31100</v>
      </c>
      <c r="D131" s="40">
        <v>31100</v>
      </c>
      <c r="E131" s="39">
        <v>0</v>
      </c>
      <c r="F131" s="59">
        <v>0</v>
      </c>
      <c r="G131" s="109">
        <v>0</v>
      </c>
      <c r="H131" s="57">
        <f t="shared" si="9"/>
        <v>31100</v>
      </c>
    </row>
    <row r="132" spans="1:8" s="7" customFormat="1" ht="12.75">
      <c r="A132" s="11"/>
      <c r="B132" s="19" t="s">
        <v>205</v>
      </c>
      <c r="C132" s="36">
        <f t="shared" si="14"/>
        <v>37750</v>
      </c>
      <c r="D132" s="40">
        <v>0</v>
      </c>
      <c r="E132" s="39">
        <v>37750</v>
      </c>
      <c r="F132" s="59">
        <v>0</v>
      </c>
      <c r="G132" s="109">
        <v>0</v>
      </c>
      <c r="H132" s="57">
        <f t="shared" si="9"/>
        <v>37750</v>
      </c>
    </row>
    <row r="133" spans="1:8" s="7" customFormat="1" ht="12.75">
      <c r="A133" s="11" t="s">
        <v>79</v>
      </c>
      <c r="B133" s="26" t="s">
        <v>80</v>
      </c>
      <c r="C133" s="36">
        <f t="shared" si="14"/>
        <v>300000</v>
      </c>
      <c r="D133" s="40">
        <f>AVERAGE(D134)</f>
        <v>300000</v>
      </c>
      <c r="E133" s="39">
        <f>SUM(E134)</f>
        <v>0</v>
      </c>
      <c r="F133" s="59">
        <v>0</v>
      </c>
      <c r="G133" s="109">
        <f>SUM(G134)</f>
        <v>0</v>
      </c>
      <c r="H133" s="57">
        <f t="shared" si="9"/>
        <v>300000</v>
      </c>
    </row>
    <row r="134" spans="1:8" s="7" customFormat="1" ht="12.75">
      <c r="A134" s="11"/>
      <c r="B134" s="19" t="s">
        <v>137</v>
      </c>
      <c r="C134" s="36">
        <f t="shared" si="14"/>
        <v>300000</v>
      </c>
      <c r="D134" s="40">
        <f>SUM(D135)</f>
        <v>300000</v>
      </c>
      <c r="E134" s="39">
        <f>SUM(E135)</f>
        <v>0</v>
      </c>
      <c r="F134" s="59">
        <v>0</v>
      </c>
      <c r="G134" s="109">
        <f>SUM(G135)</f>
        <v>0</v>
      </c>
      <c r="H134" s="57">
        <f t="shared" si="9"/>
        <v>300000</v>
      </c>
    </row>
    <row r="135" spans="1:8" s="7" customFormat="1" ht="22.5">
      <c r="A135" s="11"/>
      <c r="B135" s="19" t="s">
        <v>167</v>
      </c>
      <c r="C135" s="36">
        <f t="shared" si="14"/>
        <v>300000</v>
      </c>
      <c r="D135" s="40">
        <v>300000</v>
      </c>
      <c r="E135" s="39">
        <v>0</v>
      </c>
      <c r="F135" s="59">
        <v>0</v>
      </c>
      <c r="G135" s="109">
        <v>0</v>
      </c>
      <c r="H135" s="57">
        <f t="shared" si="9"/>
        <v>300000</v>
      </c>
    </row>
    <row r="136" spans="1:8" s="7" customFormat="1" ht="24.75" customHeight="1">
      <c r="A136" s="11" t="s">
        <v>81</v>
      </c>
      <c r="B136" s="22" t="s">
        <v>82</v>
      </c>
      <c r="C136" s="36">
        <f t="shared" si="14"/>
        <v>820309</v>
      </c>
      <c r="D136" s="40">
        <f>SUM(D137)</f>
        <v>820309</v>
      </c>
      <c r="E136" s="39">
        <f>SUM(E137)</f>
        <v>0</v>
      </c>
      <c r="F136" s="59">
        <f>SUM(F137)</f>
        <v>0</v>
      </c>
      <c r="G136" s="59">
        <f>SUM(G137)</f>
        <v>0</v>
      </c>
      <c r="H136" s="57">
        <f t="shared" si="9"/>
        <v>820309</v>
      </c>
    </row>
    <row r="137" spans="1:8" s="7" customFormat="1" ht="12.75">
      <c r="A137" s="11"/>
      <c r="B137" s="19" t="s">
        <v>137</v>
      </c>
      <c r="C137" s="40">
        <f>SUM(C138+C139)</f>
        <v>820309</v>
      </c>
      <c r="D137" s="40">
        <f>SUM(D138+D139)</f>
        <v>820309</v>
      </c>
      <c r="E137" s="39">
        <f>SUM(E138+E139)</f>
        <v>0</v>
      </c>
      <c r="F137" s="59">
        <f>SUM(F138)</f>
        <v>0</v>
      </c>
      <c r="G137" s="109">
        <f>SUM(G139)</f>
        <v>0</v>
      </c>
      <c r="H137" s="57">
        <f t="shared" si="9"/>
        <v>820309</v>
      </c>
    </row>
    <row r="138" spans="1:8" s="7" customFormat="1" ht="22.5">
      <c r="A138" s="11"/>
      <c r="B138" s="19" t="s">
        <v>170</v>
      </c>
      <c r="C138" s="36">
        <f aca="true" t="shared" si="15" ref="C138:C146">SUM(D138+E138)</f>
        <v>714809</v>
      </c>
      <c r="D138" s="40">
        <v>714809</v>
      </c>
      <c r="E138" s="39">
        <v>0</v>
      </c>
      <c r="F138" s="59">
        <v>0</v>
      </c>
      <c r="G138" s="109">
        <v>0</v>
      </c>
      <c r="H138" s="57">
        <f t="shared" si="9"/>
        <v>714809</v>
      </c>
    </row>
    <row r="139" spans="1:8" s="7" customFormat="1" ht="22.5">
      <c r="A139" s="11"/>
      <c r="B139" s="19" t="s">
        <v>171</v>
      </c>
      <c r="C139" s="36">
        <f t="shared" si="15"/>
        <v>105500</v>
      </c>
      <c r="D139" s="40">
        <v>105500</v>
      </c>
      <c r="E139" s="39">
        <v>0</v>
      </c>
      <c r="F139" s="59">
        <v>0</v>
      </c>
      <c r="G139" s="109">
        <v>0</v>
      </c>
      <c r="H139" s="57">
        <f t="shared" si="9"/>
        <v>105500</v>
      </c>
    </row>
    <row r="140" spans="1:8" s="7" customFormat="1" ht="12.75">
      <c r="A140" s="11" t="s">
        <v>206</v>
      </c>
      <c r="B140" s="19" t="s">
        <v>207</v>
      </c>
      <c r="C140" s="36">
        <f t="shared" si="15"/>
        <v>1780052</v>
      </c>
      <c r="D140" s="40">
        <f>SUM(D141+D144)</f>
        <v>1270052</v>
      </c>
      <c r="E140" s="39">
        <f>SUM(E145)</f>
        <v>510000</v>
      </c>
      <c r="F140" s="59">
        <f>SUM(F144)</f>
        <v>0</v>
      </c>
      <c r="G140" s="109">
        <f>SUM(G141+G145)</f>
        <v>0</v>
      </c>
      <c r="H140" s="57">
        <f t="shared" si="9"/>
        <v>1780052</v>
      </c>
    </row>
    <row r="141" spans="1:8" s="7" customFormat="1" ht="12.75">
      <c r="A141" s="11"/>
      <c r="B141" s="19" t="s">
        <v>137</v>
      </c>
      <c r="C141" s="36">
        <f t="shared" si="15"/>
        <v>1266452</v>
      </c>
      <c r="D141" s="40">
        <f>SUM(D142+D143)</f>
        <v>1266452</v>
      </c>
      <c r="E141" s="39">
        <v>0</v>
      </c>
      <c r="F141" s="59"/>
      <c r="G141" s="109">
        <f>SUM(G142+G143)</f>
        <v>0</v>
      </c>
      <c r="H141" s="57">
        <f t="shared" si="9"/>
        <v>1266452</v>
      </c>
    </row>
    <row r="142" spans="1:8" s="7" customFormat="1" ht="22.5">
      <c r="A142" s="11"/>
      <c r="B142" s="19" t="s">
        <v>170</v>
      </c>
      <c r="C142" s="36">
        <f t="shared" si="15"/>
        <v>1053466</v>
      </c>
      <c r="D142" s="40">
        <v>1053466</v>
      </c>
      <c r="E142" s="39">
        <v>0</v>
      </c>
      <c r="F142" s="59"/>
      <c r="G142" s="109">
        <v>0</v>
      </c>
      <c r="H142" s="57">
        <f t="shared" si="9"/>
        <v>1053466</v>
      </c>
    </row>
    <row r="143" spans="1:8" s="7" customFormat="1" ht="22.5">
      <c r="A143" s="11"/>
      <c r="B143" s="19" t="s">
        <v>171</v>
      </c>
      <c r="C143" s="36">
        <f t="shared" si="15"/>
        <v>212986</v>
      </c>
      <c r="D143" s="40">
        <v>212986</v>
      </c>
      <c r="E143" s="39">
        <v>0</v>
      </c>
      <c r="F143" s="59"/>
      <c r="G143" s="109">
        <v>0</v>
      </c>
      <c r="H143" s="57">
        <f t="shared" si="9"/>
        <v>212986</v>
      </c>
    </row>
    <row r="144" spans="1:8" s="7" customFormat="1" ht="12.75">
      <c r="A144" s="11"/>
      <c r="B144" s="19" t="s">
        <v>147</v>
      </c>
      <c r="C144" s="36">
        <f t="shared" si="15"/>
        <v>3600</v>
      </c>
      <c r="D144" s="40">
        <v>3600</v>
      </c>
      <c r="E144" s="39">
        <v>0</v>
      </c>
      <c r="F144" s="59">
        <v>0</v>
      </c>
      <c r="G144" s="109"/>
      <c r="H144" s="57">
        <f t="shared" si="9"/>
        <v>3600</v>
      </c>
    </row>
    <row r="145" spans="1:8" s="7" customFormat="1" ht="12.75">
      <c r="A145" s="11"/>
      <c r="B145" s="19" t="s">
        <v>208</v>
      </c>
      <c r="C145" s="36">
        <f t="shared" si="15"/>
        <v>510000</v>
      </c>
      <c r="D145" s="40">
        <v>0</v>
      </c>
      <c r="E145" s="39">
        <v>510000</v>
      </c>
      <c r="F145" s="59"/>
      <c r="G145" s="109">
        <v>0</v>
      </c>
      <c r="H145" s="57">
        <f t="shared" si="9"/>
        <v>510000</v>
      </c>
    </row>
    <row r="146" spans="1:8" s="7" customFormat="1" ht="12.75">
      <c r="A146" s="11" t="s">
        <v>83</v>
      </c>
      <c r="B146" s="26" t="s">
        <v>84</v>
      </c>
      <c r="C146" s="36">
        <f t="shared" si="15"/>
        <v>120300</v>
      </c>
      <c r="D146" s="40">
        <f>AVERAGE(D147+D150)</f>
        <v>120300</v>
      </c>
      <c r="E146" s="39">
        <f>SUM(E147)</f>
        <v>0</v>
      </c>
      <c r="F146" s="59">
        <f>SUM(F147+F150)</f>
        <v>0</v>
      </c>
      <c r="G146" s="109">
        <f>SUM(G147+G150)</f>
        <v>0</v>
      </c>
      <c r="H146" s="57">
        <f t="shared" si="9"/>
        <v>120300</v>
      </c>
    </row>
    <row r="147" spans="1:8" s="7" customFormat="1" ht="12.75">
      <c r="A147" s="11"/>
      <c r="B147" s="19" t="s">
        <v>137</v>
      </c>
      <c r="C147" s="40">
        <f>SUM(C148+C149)</f>
        <v>102050</v>
      </c>
      <c r="D147" s="40">
        <f>SUM(D148+D149)</f>
        <v>102050</v>
      </c>
      <c r="E147" s="39">
        <f>SUM(E148+E149)</f>
        <v>0</v>
      </c>
      <c r="F147" s="59">
        <f>SUM(F148+F149)</f>
        <v>0</v>
      </c>
      <c r="G147" s="109">
        <f>SUM(G148+G149)</f>
        <v>0</v>
      </c>
      <c r="H147" s="57">
        <f t="shared" si="9"/>
        <v>102050</v>
      </c>
    </row>
    <row r="148" spans="1:8" s="7" customFormat="1" ht="22.5">
      <c r="A148" s="11"/>
      <c r="B148" s="19" t="s">
        <v>170</v>
      </c>
      <c r="C148" s="36">
        <f>SUM(D148+E148)</f>
        <v>32300</v>
      </c>
      <c r="D148" s="40">
        <v>32300</v>
      </c>
      <c r="E148" s="39">
        <v>0</v>
      </c>
      <c r="F148" s="59">
        <v>0</v>
      </c>
      <c r="G148" s="109">
        <v>0</v>
      </c>
      <c r="H148" s="57">
        <f t="shared" si="9"/>
        <v>32300</v>
      </c>
    </row>
    <row r="149" spans="1:8" s="7" customFormat="1" ht="22.5">
      <c r="A149" s="11"/>
      <c r="B149" s="19" t="s">
        <v>173</v>
      </c>
      <c r="C149" s="36">
        <f>SUM(D149+E149)</f>
        <v>69750</v>
      </c>
      <c r="D149" s="40">
        <v>69750</v>
      </c>
      <c r="E149" s="39">
        <v>0</v>
      </c>
      <c r="F149" s="59">
        <v>0</v>
      </c>
      <c r="G149" s="109">
        <v>0</v>
      </c>
      <c r="H149" s="57">
        <f t="shared" si="9"/>
        <v>69750</v>
      </c>
    </row>
    <row r="150" spans="1:8" s="21" customFormat="1" ht="12.75">
      <c r="A150" s="11"/>
      <c r="B150" s="19" t="s">
        <v>147</v>
      </c>
      <c r="C150" s="36">
        <f>SUM(D150+E150)</f>
        <v>18250</v>
      </c>
      <c r="D150" s="40">
        <v>18250</v>
      </c>
      <c r="E150" s="39">
        <v>0</v>
      </c>
      <c r="F150" s="59">
        <v>0</v>
      </c>
      <c r="G150" s="109">
        <v>0</v>
      </c>
      <c r="H150" s="57">
        <f t="shared" si="9"/>
        <v>18250</v>
      </c>
    </row>
    <row r="151" spans="1:8" s="7" customFormat="1" ht="12.75">
      <c r="A151" s="11" t="s">
        <v>85</v>
      </c>
      <c r="B151" s="26" t="s">
        <v>86</v>
      </c>
      <c r="C151" s="36">
        <f>SUM(D151+E151)</f>
        <v>292165</v>
      </c>
      <c r="D151" s="40">
        <f>SUM(D152)</f>
        <v>292165</v>
      </c>
      <c r="E151" s="39">
        <f>SUM(E152)</f>
        <v>0</v>
      </c>
      <c r="F151" s="59">
        <f>SUM(F152)</f>
        <v>0</v>
      </c>
      <c r="G151" s="109">
        <v>0</v>
      </c>
      <c r="H151" s="57">
        <f t="shared" si="9"/>
        <v>292165</v>
      </c>
    </row>
    <row r="152" spans="1:8" s="7" customFormat="1" ht="12.75">
      <c r="A152" s="11"/>
      <c r="B152" s="19" t="s">
        <v>137</v>
      </c>
      <c r="C152" s="36">
        <f>SUM(C153+C154)</f>
        <v>292165</v>
      </c>
      <c r="D152" s="40">
        <f>SUM(D153+D154)</f>
        <v>292165</v>
      </c>
      <c r="E152" s="39">
        <f>SUM(E153+E154)</f>
        <v>0</v>
      </c>
      <c r="F152" s="59">
        <f>SUM(F153)</f>
        <v>0</v>
      </c>
      <c r="G152" s="109">
        <v>0</v>
      </c>
      <c r="H152" s="57">
        <f t="shared" si="9"/>
        <v>292165</v>
      </c>
    </row>
    <row r="153" spans="1:8" s="7" customFormat="1" ht="22.5">
      <c r="A153" s="11"/>
      <c r="B153" s="19" t="s">
        <v>170</v>
      </c>
      <c r="C153" s="36">
        <f aca="true" t="shared" si="16" ref="C153:C168">SUM(D153+E153)</f>
        <v>283365</v>
      </c>
      <c r="D153" s="40">
        <v>283365</v>
      </c>
      <c r="E153" s="39">
        <v>0</v>
      </c>
      <c r="F153" s="59">
        <v>0</v>
      </c>
      <c r="G153" s="109">
        <v>0</v>
      </c>
      <c r="H153" s="57">
        <f t="shared" si="9"/>
        <v>283365</v>
      </c>
    </row>
    <row r="154" spans="1:8" s="7" customFormat="1" ht="22.5">
      <c r="A154" s="11"/>
      <c r="B154" s="19" t="s">
        <v>173</v>
      </c>
      <c r="C154" s="36">
        <f t="shared" si="16"/>
        <v>8800</v>
      </c>
      <c r="D154" s="40">
        <v>8800</v>
      </c>
      <c r="E154" s="39">
        <v>0</v>
      </c>
      <c r="F154" s="59">
        <v>0</v>
      </c>
      <c r="G154" s="109">
        <v>0</v>
      </c>
      <c r="H154" s="57">
        <f t="shared" si="9"/>
        <v>8800</v>
      </c>
    </row>
    <row r="155" spans="1:8" s="7" customFormat="1" ht="56.25">
      <c r="A155" s="11" t="s">
        <v>209</v>
      </c>
      <c r="B155" s="66" t="s">
        <v>210</v>
      </c>
      <c r="C155" s="36">
        <f>SUM(C156)</f>
        <v>471200</v>
      </c>
      <c r="D155" s="36">
        <f>SUM(D156)</f>
        <v>471200</v>
      </c>
      <c r="E155" s="39">
        <f>SUM(E156)</f>
        <v>0</v>
      </c>
      <c r="F155" s="93">
        <f>SUM(F156)</f>
        <v>0</v>
      </c>
      <c r="G155" s="69">
        <f>SUM(G156)</f>
        <v>0</v>
      </c>
      <c r="H155" s="57">
        <f t="shared" si="9"/>
        <v>471200</v>
      </c>
    </row>
    <row r="156" spans="1:8" s="7" customFormat="1" ht="12.75">
      <c r="A156" s="11"/>
      <c r="B156" s="19" t="s">
        <v>137</v>
      </c>
      <c r="C156" s="36">
        <f>SUM(D156+E156)</f>
        <v>471200</v>
      </c>
      <c r="D156" s="40">
        <f>SUM(D157+D158)</f>
        <v>471200</v>
      </c>
      <c r="E156" s="39"/>
      <c r="F156" s="59"/>
      <c r="G156" s="109">
        <f>SUM(G157+G158)</f>
        <v>0</v>
      </c>
      <c r="H156" s="57">
        <f t="shared" si="9"/>
        <v>471200</v>
      </c>
    </row>
    <row r="157" spans="1:8" s="7" customFormat="1" ht="22.5">
      <c r="A157" s="11"/>
      <c r="B157" s="19" t="s">
        <v>170</v>
      </c>
      <c r="C157" s="36">
        <f t="shared" si="16"/>
        <v>466000</v>
      </c>
      <c r="D157" s="40">
        <v>466000</v>
      </c>
      <c r="E157" s="39">
        <v>0</v>
      </c>
      <c r="F157" s="59">
        <v>0</v>
      </c>
      <c r="G157" s="109">
        <v>0</v>
      </c>
      <c r="H157" s="57">
        <f t="shared" si="9"/>
        <v>466000</v>
      </c>
    </row>
    <row r="158" spans="1:8" s="7" customFormat="1" ht="22.5">
      <c r="A158" s="11"/>
      <c r="B158" s="19" t="s">
        <v>173</v>
      </c>
      <c r="C158" s="36">
        <f t="shared" si="16"/>
        <v>5200</v>
      </c>
      <c r="D158" s="40">
        <v>5200</v>
      </c>
      <c r="E158" s="39">
        <v>0</v>
      </c>
      <c r="F158" s="59">
        <v>0</v>
      </c>
      <c r="G158" s="109">
        <v>0</v>
      </c>
      <c r="H158" s="57">
        <f t="shared" si="9"/>
        <v>5200</v>
      </c>
    </row>
    <row r="159" spans="1:8" s="7" customFormat="1" ht="58.5" customHeight="1">
      <c r="A159" s="11" t="s">
        <v>211</v>
      </c>
      <c r="B159" s="19" t="s">
        <v>212</v>
      </c>
      <c r="C159" s="36">
        <f>SUM(D159)+E159</f>
        <v>3231778</v>
      </c>
      <c r="D159" s="40">
        <f>SUM(D160+D163)</f>
        <v>3231778</v>
      </c>
      <c r="E159" s="39">
        <v>0</v>
      </c>
      <c r="F159" s="59">
        <f>SUM(F161+F163)</f>
        <v>0</v>
      </c>
      <c r="G159" s="109">
        <f>SUM(G160+G163)</f>
        <v>0</v>
      </c>
      <c r="H159" s="57">
        <f t="shared" si="9"/>
        <v>3231778</v>
      </c>
    </row>
    <row r="160" spans="1:8" s="7" customFormat="1" ht="12.75">
      <c r="A160" s="11"/>
      <c r="B160" s="19" t="s">
        <v>137</v>
      </c>
      <c r="C160" s="36">
        <f>SUM(D160+E160)</f>
        <v>2019698</v>
      </c>
      <c r="D160" s="40">
        <f>SUM(D161+D162)</f>
        <v>2019698</v>
      </c>
      <c r="E160" s="40">
        <f>SUM(E161)</f>
        <v>0</v>
      </c>
      <c r="F160" s="93">
        <f>SUM(F161)</f>
        <v>0</v>
      </c>
      <c r="G160" s="69">
        <f>SUM(G161+G162)</f>
        <v>0</v>
      </c>
      <c r="H160" s="57">
        <f t="shared" si="9"/>
        <v>2019698</v>
      </c>
    </row>
    <row r="161" spans="1:8" s="7" customFormat="1" ht="22.5">
      <c r="A161" s="11"/>
      <c r="B161" s="19" t="s">
        <v>170</v>
      </c>
      <c r="C161" s="36">
        <f>SUM(D161)</f>
        <v>1984799</v>
      </c>
      <c r="D161" s="40">
        <v>1984799</v>
      </c>
      <c r="E161" s="39">
        <v>0</v>
      </c>
      <c r="F161" s="59">
        <v>0</v>
      </c>
      <c r="G161" s="109">
        <v>0</v>
      </c>
      <c r="H161" s="57">
        <f t="shared" si="9"/>
        <v>1984799</v>
      </c>
    </row>
    <row r="162" spans="1:8" s="7" customFormat="1" ht="22.5">
      <c r="A162" s="11"/>
      <c r="B162" s="19" t="s">
        <v>173</v>
      </c>
      <c r="C162" s="36">
        <f>SUM(D162)</f>
        <v>34899</v>
      </c>
      <c r="D162" s="40">
        <v>34899</v>
      </c>
      <c r="E162" s="39">
        <v>0</v>
      </c>
      <c r="F162" s="59">
        <v>0</v>
      </c>
      <c r="G162" s="109">
        <v>0</v>
      </c>
      <c r="H162" s="57">
        <f t="shared" si="9"/>
        <v>34899</v>
      </c>
    </row>
    <row r="163" spans="1:8" s="7" customFormat="1" ht="12.75">
      <c r="A163" s="11"/>
      <c r="B163" s="19" t="s">
        <v>145</v>
      </c>
      <c r="C163" s="36">
        <f>SUM(D163)</f>
        <v>1212080</v>
      </c>
      <c r="D163" s="40">
        <v>1212080</v>
      </c>
      <c r="E163" s="39">
        <v>0</v>
      </c>
      <c r="F163" s="59">
        <v>0</v>
      </c>
      <c r="G163" s="109">
        <v>0</v>
      </c>
      <c r="H163" s="57">
        <f t="shared" si="9"/>
        <v>1212080</v>
      </c>
    </row>
    <row r="164" spans="1:8" s="7" customFormat="1" ht="12.75">
      <c r="A164" s="11" t="s">
        <v>87</v>
      </c>
      <c r="B164" s="26" t="s">
        <v>33</v>
      </c>
      <c r="C164" s="36">
        <f t="shared" si="16"/>
        <v>158700</v>
      </c>
      <c r="D164" s="40">
        <f>SUM(D165+D167)</f>
        <v>158700</v>
      </c>
      <c r="E164" s="39">
        <f>SUM(E165)</f>
        <v>0</v>
      </c>
      <c r="F164" s="59">
        <v>0</v>
      </c>
      <c r="G164" s="109">
        <v>0</v>
      </c>
      <c r="H164" s="57">
        <f t="shared" si="9"/>
        <v>158700</v>
      </c>
    </row>
    <row r="165" spans="1:8" s="7" customFormat="1" ht="12.75">
      <c r="A165" s="11"/>
      <c r="B165" s="19" t="s">
        <v>137</v>
      </c>
      <c r="C165" s="36">
        <f t="shared" si="16"/>
        <v>133700</v>
      </c>
      <c r="D165" s="40">
        <f>SUM(D166)</f>
        <v>133700</v>
      </c>
      <c r="E165" s="39">
        <f>SUM(E166)</f>
        <v>0</v>
      </c>
      <c r="F165" s="59">
        <v>0</v>
      </c>
      <c r="G165" s="109">
        <v>0</v>
      </c>
      <c r="H165" s="57">
        <f t="shared" si="9"/>
        <v>133700</v>
      </c>
    </row>
    <row r="166" spans="1:8" s="7" customFormat="1" ht="22.5">
      <c r="A166" s="11"/>
      <c r="B166" s="19" t="s">
        <v>169</v>
      </c>
      <c r="C166" s="36">
        <f t="shared" si="16"/>
        <v>133700</v>
      </c>
      <c r="D166" s="40">
        <v>133700</v>
      </c>
      <c r="E166" s="39">
        <v>0</v>
      </c>
      <c r="F166" s="59">
        <v>0</v>
      </c>
      <c r="G166" s="109">
        <v>0</v>
      </c>
      <c r="H166" s="57">
        <f t="shared" si="9"/>
        <v>133700</v>
      </c>
    </row>
    <row r="167" spans="1:8" s="7" customFormat="1" ht="12.75">
      <c r="A167" s="11"/>
      <c r="B167" s="19" t="s">
        <v>192</v>
      </c>
      <c r="C167" s="36">
        <f t="shared" si="16"/>
        <v>25000</v>
      </c>
      <c r="D167" s="40">
        <v>25000</v>
      </c>
      <c r="E167" s="39">
        <v>0</v>
      </c>
      <c r="F167" s="59">
        <v>0</v>
      </c>
      <c r="G167" s="109">
        <v>0</v>
      </c>
      <c r="H167" s="57">
        <f t="shared" si="9"/>
        <v>25000</v>
      </c>
    </row>
    <row r="168" spans="1:8" s="7" customFormat="1" ht="12.75">
      <c r="A168" s="15" t="s">
        <v>88</v>
      </c>
      <c r="B168" s="27" t="s">
        <v>89</v>
      </c>
      <c r="C168" s="38">
        <f t="shared" si="16"/>
        <v>311021</v>
      </c>
      <c r="D168" s="37">
        <f>SUM(D169+D172)</f>
        <v>211021</v>
      </c>
      <c r="E168" s="65">
        <f>SUM(E169+E172+E177)</f>
        <v>100000</v>
      </c>
      <c r="F168" s="38">
        <f>SUM(F169+F172+F177)</f>
        <v>0</v>
      </c>
      <c r="G168" s="37">
        <f>SUM(G169+G172)</f>
        <v>0</v>
      </c>
      <c r="H168" s="58">
        <f aca="true" t="shared" si="17" ref="H168:H237">AVERAGE(C168-F168+G168)</f>
        <v>311021</v>
      </c>
    </row>
    <row r="169" spans="1:8" s="5" customFormat="1" ht="12" customHeight="1">
      <c r="A169" s="11" t="s">
        <v>6</v>
      </c>
      <c r="B169" s="22" t="s">
        <v>90</v>
      </c>
      <c r="C169" s="36">
        <f aca="true" t="shared" si="18" ref="C169:C221">SUM(D169+E169)</f>
        <v>5500</v>
      </c>
      <c r="D169" s="40">
        <f>D170</f>
        <v>5500</v>
      </c>
      <c r="E169" s="39">
        <f>SUM(E170)</f>
        <v>0</v>
      </c>
      <c r="F169" s="59">
        <v>0</v>
      </c>
      <c r="G169" s="109">
        <v>0</v>
      </c>
      <c r="H169" s="57">
        <f t="shared" si="17"/>
        <v>5500</v>
      </c>
    </row>
    <row r="170" spans="1:8" s="5" customFormat="1" ht="11.25">
      <c r="A170" s="11"/>
      <c r="B170" s="19" t="s">
        <v>137</v>
      </c>
      <c r="C170" s="36">
        <f t="shared" si="18"/>
        <v>5500</v>
      </c>
      <c r="D170" s="40">
        <f>SUM(D171)</f>
        <v>5500</v>
      </c>
      <c r="E170" s="39">
        <f>SUM(+E171)</f>
        <v>0</v>
      </c>
      <c r="F170" s="59">
        <v>0</v>
      </c>
      <c r="G170" s="109">
        <v>0</v>
      </c>
      <c r="H170" s="57">
        <f t="shared" si="17"/>
        <v>5500</v>
      </c>
    </row>
    <row r="171" spans="1:8" s="5" customFormat="1" ht="22.5">
      <c r="A171" s="11"/>
      <c r="B171" s="19" t="s">
        <v>175</v>
      </c>
      <c r="C171" s="36">
        <f t="shared" si="18"/>
        <v>5500</v>
      </c>
      <c r="D171" s="40">
        <v>5500</v>
      </c>
      <c r="E171" s="39">
        <v>0</v>
      </c>
      <c r="F171" s="59">
        <v>0</v>
      </c>
      <c r="G171" s="109">
        <v>0</v>
      </c>
      <c r="H171" s="57">
        <f t="shared" si="17"/>
        <v>5500</v>
      </c>
    </row>
    <row r="172" spans="1:8" s="7" customFormat="1" ht="17.25" customHeight="1">
      <c r="A172" s="11" t="s">
        <v>91</v>
      </c>
      <c r="B172" s="26" t="s">
        <v>185</v>
      </c>
      <c r="C172" s="36">
        <f t="shared" si="18"/>
        <v>205521</v>
      </c>
      <c r="D172" s="40">
        <f>SUM(D173+D176)</f>
        <v>205521</v>
      </c>
      <c r="E172" s="39">
        <f>SUM(E173+E176)</f>
        <v>0</v>
      </c>
      <c r="F172" s="36">
        <f>SUM(F173+F176)</f>
        <v>0</v>
      </c>
      <c r="G172" s="109">
        <f>SUM(G173)</f>
        <v>0</v>
      </c>
      <c r="H172" s="57">
        <f t="shared" si="17"/>
        <v>205521</v>
      </c>
    </row>
    <row r="173" spans="1:8" s="7" customFormat="1" ht="17.25" customHeight="1">
      <c r="A173" s="11"/>
      <c r="B173" s="19" t="s">
        <v>137</v>
      </c>
      <c r="C173" s="36">
        <f t="shared" si="18"/>
        <v>185521</v>
      </c>
      <c r="D173" s="40">
        <f>SUM(D174+D175)</f>
        <v>185521</v>
      </c>
      <c r="E173" s="39">
        <f>SUM(E174+E175)</f>
        <v>0</v>
      </c>
      <c r="F173" s="36">
        <f>SUM(F174+F175)</f>
        <v>0</v>
      </c>
      <c r="G173" s="109">
        <f>SUM(G174+G175)</f>
        <v>0</v>
      </c>
      <c r="H173" s="57">
        <f t="shared" si="17"/>
        <v>185521</v>
      </c>
    </row>
    <row r="174" spans="1:8" s="7" customFormat="1" ht="21.75" customHeight="1">
      <c r="A174" s="11"/>
      <c r="B174" s="19" t="s">
        <v>170</v>
      </c>
      <c r="C174" s="36">
        <f t="shared" si="18"/>
        <v>49478</v>
      </c>
      <c r="D174" s="40">
        <v>49478</v>
      </c>
      <c r="E174" s="39">
        <v>0</v>
      </c>
      <c r="F174" s="59">
        <v>0</v>
      </c>
      <c r="G174" s="109">
        <v>0</v>
      </c>
      <c r="H174" s="57">
        <f t="shared" si="17"/>
        <v>49478</v>
      </c>
    </row>
    <row r="175" spans="1:8" s="7" customFormat="1" ht="24" customHeight="1">
      <c r="A175" s="11"/>
      <c r="B175" s="19" t="s">
        <v>173</v>
      </c>
      <c r="C175" s="36">
        <f t="shared" si="18"/>
        <v>136043</v>
      </c>
      <c r="D175" s="40">
        <v>136043</v>
      </c>
      <c r="E175" s="39">
        <v>0</v>
      </c>
      <c r="F175" s="59">
        <v>0</v>
      </c>
      <c r="G175" s="109">
        <v>0</v>
      </c>
      <c r="H175" s="57">
        <f t="shared" si="17"/>
        <v>136043</v>
      </c>
    </row>
    <row r="176" spans="1:8" s="7" customFormat="1" ht="17.25" customHeight="1">
      <c r="A176" s="11"/>
      <c r="B176" s="19" t="s">
        <v>145</v>
      </c>
      <c r="C176" s="36">
        <f t="shared" si="18"/>
        <v>20000</v>
      </c>
      <c r="D176" s="40">
        <v>20000</v>
      </c>
      <c r="E176" s="39">
        <v>0</v>
      </c>
      <c r="F176" s="59">
        <v>0</v>
      </c>
      <c r="G176" s="109">
        <v>0</v>
      </c>
      <c r="H176" s="57">
        <f t="shared" si="17"/>
        <v>20000</v>
      </c>
    </row>
    <row r="177" spans="1:8" s="7" customFormat="1" ht="17.25" customHeight="1">
      <c r="A177" s="11" t="s">
        <v>217</v>
      </c>
      <c r="B177" s="19" t="s">
        <v>166</v>
      </c>
      <c r="C177" s="36">
        <f>SUM(D177+E177)</f>
        <v>100000</v>
      </c>
      <c r="D177" s="40">
        <f>SUM(D178)</f>
        <v>0</v>
      </c>
      <c r="E177" s="40">
        <f>SUM(E178)</f>
        <v>100000</v>
      </c>
      <c r="F177" s="36">
        <f>SUM(F178)</f>
        <v>0</v>
      </c>
      <c r="G177" s="40">
        <f>SUM(G178)</f>
        <v>0</v>
      </c>
      <c r="H177" s="36">
        <f>SUM(H178)</f>
        <v>100000</v>
      </c>
    </row>
    <row r="178" spans="1:8" s="7" customFormat="1" ht="17.25" customHeight="1">
      <c r="A178" s="11"/>
      <c r="B178" s="19" t="s">
        <v>218</v>
      </c>
      <c r="C178" s="36">
        <f>SUM(D178+E178)</f>
        <v>100000</v>
      </c>
      <c r="D178" s="40">
        <v>0</v>
      </c>
      <c r="E178" s="39">
        <v>100000</v>
      </c>
      <c r="F178" s="59">
        <v>0</v>
      </c>
      <c r="G178" s="109">
        <v>0</v>
      </c>
      <c r="H178" s="57">
        <f>SUM(C178-F178+G178)</f>
        <v>100000</v>
      </c>
    </row>
    <row r="179" spans="1:8" s="7" customFormat="1" ht="12.75">
      <c r="A179" s="15" t="s">
        <v>92</v>
      </c>
      <c r="B179" s="27" t="s">
        <v>93</v>
      </c>
      <c r="C179" s="38">
        <f t="shared" si="18"/>
        <v>18226378.54</v>
      </c>
      <c r="D179" s="37">
        <f>SUM(D192+D197+D200+D204+D208+D210+D215+D219+D183+D180+D187)</f>
        <v>18222878.54</v>
      </c>
      <c r="E179" s="65">
        <f>SUM(E192+E197+E200+E204+E208+E210+E215+E219)</f>
        <v>3500</v>
      </c>
      <c r="F179" s="49">
        <f>SUM(F192+F197+F200+F204+F208+F210+F215+F219+F183+F180)</f>
        <v>0</v>
      </c>
      <c r="G179" s="84">
        <f>SUM(G192+G197+G200+G204+G208+G210+G215+G219+G183+G180+G187)</f>
        <v>0</v>
      </c>
      <c r="H179" s="58">
        <f t="shared" si="17"/>
        <v>18226378.54</v>
      </c>
    </row>
    <row r="180" spans="1:8" s="7" customFormat="1" ht="24.75" customHeight="1">
      <c r="A180" s="11" t="s">
        <v>190</v>
      </c>
      <c r="B180" s="22" t="s">
        <v>191</v>
      </c>
      <c r="C180" s="36">
        <f t="shared" si="18"/>
        <v>3500</v>
      </c>
      <c r="D180" s="40">
        <f>SUM(D181)</f>
        <v>3500</v>
      </c>
      <c r="E180" s="39">
        <v>0</v>
      </c>
      <c r="F180" s="59">
        <v>0</v>
      </c>
      <c r="G180" s="109">
        <v>0</v>
      </c>
      <c r="H180" s="57">
        <f t="shared" si="17"/>
        <v>3500</v>
      </c>
    </row>
    <row r="181" spans="1:8" s="7" customFormat="1" ht="17.25" customHeight="1">
      <c r="A181" s="15"/>
      <c r="B181" s="19" t="s">
        <v>137</v>
      </c>
      <c r="C181" s="36">
        <f t="shared" si="18"/>
        <v>3500</v>
      </c>
      <c r="D181" s="40">
        <f>SUM(D182)</f>
        <v>3500</v>
      </c>
      <c r="E181" s="39">
        <f>SUM(E182)</f>
        <v>0</v>
      </c>
      <c r="F181" s="59">
        <v>0</v>
      </c>
      <c r="G181" s="109">
        <v>0</v>
      </c>
      <c r="H181" s="57">
        <f t="shared" si="17"/>
        <v>3500</v>
      </c>
    </row>
    <row r="182" spans="1:8" s="7" customFormat="1" ht="24" customHeight="1">
      <c r="A182" s="15"/>
      <c r="B182" s="19" t="s">
        <v>175</v>
      </c>
      <c r="C182" s="36">
        <f t="shared" si="18"/>
        <v>3500</v>
      </c>
      <c r="D182" s="40">
        <v>3500</v>
      </c>
      <c r="E182" s="65">
        <v>0</v>
      </c>
      <c r="F182" s="59">
        <v>0</v>
      </c>
      <c r="G182" s="109">
        <v>0</v>
      </c>
      <c r="H182" s="57">
        <f t="shared" si="17"/>
        <v>3500</v>
      </c>
    </row>
    <row r="183" spans="1:8" s="7" customFormat="1" ht="24" customHeight="1">
      <c r="A183" s="11" t="s">
        <v>194</v>
      </c>
      <c r="B183" s="19" t="s">
        <v>195</v>
      </c>
      <c r="C183" s="36">
        <f t="shared" si="18"/>
        <v>115950.54000000001</v>
      </c>
      <c r="D183" s="40">
        <f>SUM(D184)</f>
        <v>115950.54000000001</v>
      </c>
      <c r="E183" s="65">
        <v>0</v>
      </c>
      <c r="F183" s="59">
        <v>0</v>
      </c>
      <c r="G183" s="109">
        <f>SUM(G184)</f>
        <v>0</v>
      </c>
      <c r="H183" s="57">
        <f t="shared" si="17"/>
        <v>115950.54000000001</v>
      </c>
    </row>
    <row r="184" spans="1:8" s="7" customFormat="1" ht="24" customHeight="1">
      <c r="A184" s="15"/>
      <c r="B184" s="19" t="s">
        <v>137</v>
      </c>
      <c r="C184" s="36">
        <f t="shared" si="18"/>
        <v>115950.54000000001</v>
      </c>
      <c r="D184" s="40">
        <f>AVERAGE(D185+D186)</f>
        <v>115950.54000000001</v>
      </c>
      <c r="E184" s="65">
        <f>SUM(E186)</f>
        <v>0</v>
      </c>
      <c r="F184" s="59">
        <v>0</v>
      </c>
      <c r="G184" s="109">
        <f>SUM(G185+G186)</f>
        <v>0</v>
      </c>
      <c r="H184" s="57">
        <f t="shared" si="17"/>
        <v>115950.54000000001</v>
      </c>
    </row>
    <row r="185" spans="1:8" s="7" customFormat="1" ht="24" customHeight="1">
      <c r="A185" s="15"/>
      <c r="B185" s="19" t="s">
        <v>170</v>
      </c>
      <c r="C185" s="36">
        <f t="shared" si="18"/>
        <v>58638</v>
      </c>
      <c r="D185" s="40">
        <v>58638</v>
      </c>
      <c r="E185" s="65">
        <v>0</v>
      </c>
      <c r="F185" s="59">
        <v>0</v>
      </c>
      <c r="G185" s="109">
        <v>0</v>
      </c>
      <c r="H185" s="57">
        <f t="shared" si="17"/>
        <v>58638</v>
      </c>
    </row>
    <row r="186" spans="1:8" s="7" customFormat="1" ht="24" customHeight="1">
      <c r="A186" s="15"/>
      <c r="B186" s="19" t="s">
        <v>173</v>
      </c>
      <c r="C186" s="36">
        <f t="shared" si="18"/>
        <v>57312.54</v>
      </c>
      <c r="D186" s="40">
        <v>57312.54</v>
      </c>
      <c r="E186" s="65">
        <v>0</v>
      </c>
      <c r="F186" s="59">
        <v>0</v>
      </c>
      <c r="G186" s="109">
        <v>0</v>
      </c>
      <c r="H186" s="57">
        <f t="shared" si="17"/>
        <v>57312.54</v>
      </c>
    </row>
    <row r="187" spans="1:8" s="7" customFormat="1" ht="24" customHeight="1">
      <c r="A187" s="11" t="s">
        <v>219</v>
      </c>
      <c r="B187" s="26" t="s">
        <v>220</v>
      </c>
      <c r="C187" s="36">
        <f>SUM(D187+E187)</f>
        <v>8397136</v>
      </c>
      <c r="D187" s="40">
        <f>SUM(D188+D191)</f>
        <v>8397136</v>
      </c>
      <c r="E187" s="39">
        <f>SUM(E188)</f>
        <v>0</v>
      </c>
      <c r="F187" s="93">
        <f>SUM(F188)</f>
        <v>0</v>
      </c>
      <c r="G187" s="69">
        <f>SUM(G188)</f>
        <v>0</v>
      </c>
      <c r="H187" s="57">
        <f>AVERAGE(C187-F187+G187)</f>
        <v>8397136</v>
      </c>
    </row>
    <row r="188" spans="1:8" s="7" customFormat="1" ht="24" customHeight="1">
      <c r="A188" s="11"/>
      <c r="B188" s="19" t="s">
        <v>137</v>
      </c>
      <c r="C188" s="36">
        <f>SUM(D188+E188)</f>
        <v>167943</v>
      </c>
      <c r="D188" s="40">
        <f>SUM(D190+D189)</f>
        <v>167943</v>
      </c>
      <c r="E188" s="39">
        <f>SUM(E190)</f>
        <v>0</v>
      </c>
      <c r="F188" s="59">
        <v>0</v>
      </c>
      <c r="G188" s="109">
        <v>0</v>
      </c>
      <c r="H188" s="57">
        <f>AVERAGE(C188-F188+G188)</f>
        <v>167943</v>
      </c>
    </row>
    <row r="189" spans="1:8" s="7" customFormat="1" ht="24" customHeight="1">
      <c r="A189" s="11"/>
      <c r="B189" s="19" t="s">
        <v>170</v>
      </c>
      <c r="C189" s="36">
        <f>SUM(D189+E189)</f>
        <v>122948</v>
      </c>
      <c r="D189" s="40">
        <v>122948</v>
      </c>
      <c r="E189" s="39">
        <v>0</v>
      </c>
      <c r="F189" s="59">
        <v>0</v>
      </c>
      <c r="G189" s="109">
        <v>0</v>
      </c>
      <c r="H189" s="57">
        <f>AVERAGE(C189-F189+G189)</f>
        <v>122948</v>
      </c>
    </row>
    <row r="190" spans="1:8" s="7" customFormat="1" ht="24" customHeight="1">
      <c r="A190" s="11"/>
      <c r="B190" s="19" t="s">
        <v>139</v>
      </c>
      <c r="C190" s="36">
        <f>SUM(D190+E190)</f>
        <v>44995</v>
      </c>
      <c r="D190" s="40">
        <v>44995</v>
      </c>
      <c r="E190" s="39">
        <v>0</v>
      </c>
      <c r="F190" s="59">
        <v>0</v>
      </c>
      <c r="G190" s="109">
        <v>0</v>
      </c>
      <c r="H190" s="57">
        <f>AVERAGE(C190-F190+G190)</f>
        <v>44995</v>
      </c>
    </row>
    <row r="191" spans="1:8" s="7" customFormat="1" ht="24" customHeight="1">
      <c r="A191" s="11"/>
      <c r="B191" s="19" t="s">
        <v>147</v>
      </c>
      <c r="C191" s="36">
        <f>SUM(D191+E191)</f>
        <v>8229193</v>
      </c>
      <c r="D191" s="40">
        <v>8229193</v>
      </c>
      <c r="E191" s="39">
        <v>0</v>
      </c>
      <c r="F191" s="59">
        <v>0</v>
      </c>
      <c r="G191" s="109">
        <v>0</v>
      </c>
      <c r="H191" s="57">
        <f>AVERAGE(C191-F191+G191)</f>
        <v>8229193</v>
      </c>
    </row>
    <row r="192" spans="1:8" s="7" customFormat="1" ht="48" customHeight="1">
      <c r="A192" s="11" t="s">
        <v>4</v>
      </c>
      <c r="B192" s="22" t="s">
        <v>160</v>
      </c>
      <c r="C192" s="36">
        <f t="shared" si="18"/>
        <v>4800990</v>
      </c>
      <c r="D192" s="40">
        <f>AVERAGE(D193+D196)</f>
        <v>4800990</v>
      </c>
      <c r="E192" s="39">
        <f>SUM(E193+E196)</f>
        <v>0</v>
      </c>
      <c r="F192" s="59">
        <v>0</v>
      </c>
      <c r="G192" s="69">
        <f>AVERAGE(G193+G196)</f>
        <v>0</v>
      </c>
      <c r="H192" s="57">
        <f t="shared" si="17"/>
        <v>4800990</v>
      </c>
    </row>
    <row r="193" spans="1:8" s="7" customFormat="1" ht="12.75">
      <c r="A193" s="11"/>
      <c r="B193" s="19" t="s">
        <v>137</v>
      </c>
      <c r="C193" s="36">
        <f t="shared" si="18"/>
        <v>473282</v>
      </c>
      <c r="D193" s="40">
        <f>SUM(D194+D195)</f>
        <v>473282</v>
      </c>
      <c r="E193" s="39">
        <f>SUM(E194+E195)</f>
        <v>0</v>
      </c>
      <c r="F193" s="59">
        <v>0</v>
      </c>
      <c r="G193" s="69">
        <f>SUM(G194+G195)</f>
        <v>0</v>
      </c>
      <c r="H193" s="57">
        <f t="shared" si="17"/>
        <v>473282</v>
      </c>
    </row>
    <row r="194" spans="1:8" s="7" customFormat="1" ht="22.5">
      <c r="A194" s="11"/>
      <c r="B194" s="19" t="s">
        <v>170</v>
      </c>
      <c r="C194" s="36">
        <f t="shared" si="18"/>
        <v>431745</v>
      </c>
      <c r="D194" s="40">
        <v>431745</v>
      </c>
      <c r="E194" s="39">
        <v>0</v>
      </c>
      <c r="F194" s="59">
        <v>0</v>
      </c>
      <c r="G194" s="109">
        <v>0</v>
      </c>
      <c r="H194" s="57">
        <f t="shared" si="17"/>
        <v>431745</v>
      </c>
    </row>
    <row r="195" spans="1:8" s="7" customFormat="1" ht="22.5">
      <c r="A195" s="11"/>
      <c r="B195" s="19" t="s">
        <v>173</v>
      </c>
      <c r="C195" s="36">
        <f t="shared" si="18"/>
        <v>41537</v>
      </c>
      <c r="D195" s="40">
        <v>41537</v>
      </c>
      <c r="E195" s="39">
        <v>0</v>
      </c>
      <c r="F195" s="59">
        <v>0</v>
      </c>
      <c r="G195" s="109">
        <v>0</v>
      </c>
      <c r="H195" s="57">
        <f t="shared" si="17"/>
        <v>41537</v>
      </c>
    </row>
    <row r="196" spans="1:8" s="7" customFormat="1" ht="22.5" customHeight="1">
      <c r="A196" s="11"/>
      <c r="B196" s="22" t="s">
        <v>147</v>
      </c>
      <c r="C196" s="36">
        <f t="shared" si="18"/>
        <v>4327708</v>
      </c>
      <c r="D196" s="40">
        <v>4327708</v>
      </c>
      <c r="E196" s="39">
        <v>0</v>
      </c>
      <c r="F196" s="59">
        <v>0</v>
      </c>
      <c r="G196" s="109">
        <v>0</v>
      </c>
      <c r="H196" s="57">
        <f t="shared" si="17"/>
        <v>4327708</v>
      </c>
    </row>
    <row r="197" spans="1:8" s="7" customFormat="1" ht="56.25" customHeight="1">
      <c r="A197" s="11" t="s">
        <v>94</v>
      </c>
      <c r="B197" s="22" t="s">
        <v>161</v>
      </c>
      <c r="C197" s="36">
        <f t="shared" si="18"/>
        <v>174459</v>
      </c>
      <c r="D197" s="40">
        <f aca="true" t="shared" si="19" ref="D197:F198">SUM(D198)</f>
        <v>174459</v>
      </c>
      <c r="E197" s="39">
        <f t="shared" si="19"/>
        <v>0</v>
      </c>
      <c r="F197" s="93">
        <f t="shared" si="19"/>
        <v>0</v>
      </c>
      <c r="G197" s="109">
        <f>SUM(G198)</f>
        <v>0</v>
      </c>
      <c r="H197" s="57">
        <f t="shared" si="17"/>
        <v>174459</v>
      </c>
    </row>
    <row r="198" spans="1:8" s="7" customFormat="1" ht="16.5" customHeight="1">
      <c r="A198" s="11"/>
      <c r="B198" s="19" t="s">
        <v>137</v>
      </c>
      <c r="C198" s="36">
        <f t="shared" si="18"/>
        <v>174459</v>
      </c>
      <c r="D198" s="40">
        <f t="shared" si="19"/>
        <v>174459</v>
      </c>
      <c r="E198" s="39">
        <f t="shared" si="19"/>
        <v>0</v>
      </c>
      <c r="F198" s="93">
        <f t="shared" si="19"/>
        <v>0</v>
      </c>
      <c r="G198" s="109">
        <f>SUM(G199)</f>
        <v>0</v>
      </c>
      <c r="H198" s="57">
        <f t="shared" si="17"/>
        <v>174459</v>
      </c>
    </row>
    <row r="199" spans="1:8" s="7" customFormat="1" ht="22.5" customHeight="1">
      <c r="A199" s="11"/>
      <c r="B199" s="19" t="s">
        <v>172</v>
      </c>
      <c r="C199" s="36">
        <f t="shared" si="18"/>
        <v>174459</v>
      </c>
      <c r="D199" s="40">
        <v>174459</v>
      </c>
      <c r="E199" s="39">
        <v>0</v>
      </c>
      <c r="F199" s="59">
        <v>0</v>
      </c>
      <c r="G199" s="109">
        <v>0</v>
      </c>
      <c r="H199" s="57">
        <f t="shared" si="17"/>
        <v>174459</v>
      </c>
    </row>
    <row r="200" spans="1:8" s="7" customFormat="1" ht="23.25" customHeight="1">
      <c r="A200" s="11" t="s">
        <v>95</v>
      </c>
      <c r="B200" s="22" t="s">
        <v>96</v>
      </c>
      <c r="C200" s="36">
        <f t="shared" si="18"/>
        <v>1606056</v>
      </c>
      <c r="D200" s="40">
        <f>SUM(D201+D203)</f>
        <v>1606056</v>
      </c>
      <c r="E200" s="39">
        <f>SUM(E201+E203)</f>
        <v>0</v>
      </c>
      <c r="F200" s="93">
        <f>SUM(F201+F203)</f>
        <v>0</v>
      </c>
      <c r="G200" s="69">
        <f>SUM(G201)</f>
        <v>0</v>
      </c>
      <c r="H200" s="57">
        <f t="shared" si="17"/>
        <v>1606056</v>
      </c>
    </row>
    <row r="201" spans="1:8" s="7" customFormat="1" ht="19.5" customHeight="1">
      <c r="A201" s="11"/>
      <c r="B201" s="19" t="s">
        <v>137</v>
      </c>
      <c r="C201" s="36">
        <f t="shared" si="18"/>
        <v>912072</v>
      </c>
      <c r="D201" s="40">
        <f>SUM(D202)</f>
        <v>912072</v>
      </c>
      <c r="E201" s="39">
        <v>0</v>
      </c>
      <c r="F201" s="59">
        <v>0</v>
      </c>
      <c r="G201" s="109">
        <f>SUM(G202)</f>
        <v>0</v>
      </c>
      <c r="H201" s="57">
        <f t="shared" si="17"/>
        <v>912072</v>
      </c>
    </row>
    <row r="202" spans="1:8" s="7" customFormat="1" ht="22.5" customHeight="1">
      <c r="A202" s="11"/>
      <c r="B202" s="19" t="s">
        <v>175</v>
      </c>
      <c r="C202" s="36">
        <f t="shared" si="18"/>
        <v>912072</v>
      </c>
      <c r="D202" s="40">
        <v>912072</v>
      </c>
      <c r="E202" s="39">
        <v>0</v>
      </c>
      <c r="F202" s="59">
        <v>0</v>
      </c>
      <c r="G202" s="109">
        <v>0</v>
      </c>
      <c r="H202" s="57">
        <f t="shared" si="17"/>
        <v>912072</v>
      </c>
    </row>
    <row r="203" spans="1:8" s="7" customFormat="1" ht="17.25" customHeight="1">
      <c r="A203" s="11"/>
      <c r="B203" s="22" t="s">
        <v>147</v>
      </c>
      <c r="C203" s="36">
        <f t="shared" si="18"/>
        <v>693984</v>
      </c>
      <c r="D203" s="40">
        <v>693984</v>
      </c>
      <c r="E203" s="39">
        <v>0</v>
      </c>
      <c r="F203" s="59">
        <v>0</v>
      </c>
      <c r="G203" s="109">
        <v>0</v>
      </c>
      <c r="H203" s="57">
        <f t="shared" si="17"/>
        <v>693984</v>
      </c>
    </row>
    <row r="204" spans="1:8" s="7" customFormat="1" ht="12.75">
      <c r="A204" s="11" t="s">
        <v>97</v>
      </c>
      <c r="B204" s="26" t="s">
        <v>98</v>
      </c>
      <c r="C204" s="36">
        <f t="shared" si="18"/>
        <v>363798</v>
      </c>
      <c r="D204" s="40">
        <f>SUM(+D207+D205)</f>
        <v>363798</v>
      </c>
      <c r="E204" s="39">
        <f>SUM(E207)</f>
        <v>0</v>
      </c>
      <c r="F204" s="59">
        <v>0</v>
      </c>
      <c r="G204" s="109">
        <v>0</v>
      </c>
      <c r="H204" s="57">
        <f t="shared" si="17"/>
        <v>363798</v>
      </c>
    </row>
    <row r="205" spans="1:8" s="7" customFormat="1" ht="12.75">
      <c r="A205" s="11"/>
      <c r="B205" s="19" t="s">
        <v>137</v>
      </c>
      <c r="C205" s="36">
        <f t="shared" si="18"/>
        <v>373.96</v>
      </c>
      <c r="D205" s="40">
        <f>SUM(D206)</f>
        <v>373.96</v>
      </c>
      <c r="E205" s="39">
        <f>SUM(E206)</f>
        <v>0</v>
      </c>
      <c r="F205" s="59">
        <v>0</v>
      </c>
      <c r="G205" s="109">
        <v>0</v>
      </c>
      <c r="H205" s="57">
        <f t="shared" si="17"/>
        <v>373.96</v>
      </c>
    </row>
    <row r="206" spans="1:8" s="7" customFormat="1" ht="22.5">
      <c r="A206" s="11"/>
      <c r="B206" s="19" t="s">
        <v>175</v>
      </c>
      <c r="C206" s="36">
        <f t="shared" si="18"/>
        <v>373.96</v>
      </c>
      <c r="D206" s="40">
        <v>373.96</v>
      </c>
      <c r="E206" s="39">
        <v>0</v>
      </c>
      <c r="F206" s="59">
        <v>0</v>
      </c>
      <c r="G206" s="109">
        <v>0</v>
      </c>
      <c r="H206" s="57">
        <f t="shared" si="17"/>
        <v>373.96</v>
      </c>
    </row>
    <row r="207" spans="1:8" s="7" customFormat="1" ht="12.75">
      <c r="A207" s="11"/>
      <c r="B207" s="22" t="s">
        <v>148</v>
      </c>
      <c r="C207" s="36">
        <f t="shared" si="18"/>
        <v>363424.04</v>
      </c>
      <c r="D207" s="40">
        <v>363424.04</v>
      </c>
      <c r="E207" s="39">
        <v>0</v>
      </c>
      <c r="F207" s="59">
        <v>0</v>
      </c>
      <c r="G207" s="109">
        <v>0</v>
      </c>
      <c r="H207" s="57">
        <f t="shared" si="17"/>
        <v>363424.04</v>
      </c>
    </row>
    <row r="208" spans="1:8" s="7" customFormat="1" ht="12.75">
      <c r="A208" s="11" t="s">
        <v>146</v>
      </c>
      <c r="B208" s="26" t="s">
        <v>150</v>
      </c>
      <c r="C208" s="36">
        <f t="shared" si="18"/>
        <v>737380</v>
      </c>
      <c r="D208" s="40">
        <f>SUM(D209)</f>
        <v>737380</v>
      </c>
      <c r="E208" s="39">
        <f>SUM(E209)</f>
        <v>0</v>
      </c>
      <c r="F208" s="59">
        <v>0</v>
      </c>
      <c r="G208" s="69">
        <f>SUM(G209)</f>
        <v>0</v>
      </c>
      <c r="H208" s="57">
        <f t="shared" si="17"/>
        <v>737380</v>
      </c>
    </row>
    <row r="209" spans="1:8" s="7" customFormat="1" ht="12.75">
      <c r="A209" s="11"/>
      <c r="B209" s="22" t="s">
        <v>148</v>
      </c>
      <c r="C209" s="36">
        <f t="shared" si="18"/>
        <v>737380</v>
      </c>
      <c r="D209" s="40">
        <v>737380</v>
      </c>
      <c r="E209" s="39">
        <v>0</v>
      </c>
      <c r="F209" s="59">
        <v>0</v>
      </c>
      <c r="G209" s="109">
        <v>0</v>
      </c>
      <c r="H209" s="57">
        <f t="shared" si="17"/>
        <v>737380</v>
      </c>
    </row>
    <row r="210" spans="1:8" s="7" customFormat="1" ht="12.75">
      <c r="A210" s="11" t="s">
        <v>99</v>
      </c>
      <c r="B210" s="26" t="s">
        <v>100</v>
      </c>
      <c r="C210" s="36">
        <f t="shared" si="18"/>
        <v>1413413</v>
      </c>
      <c r="D210" s="40">
        <f>SUM(D211)</f>
        <v>1409913</v>
      </c>
      <c r="E210" s="39">
        <f>SUM(E211+E214)</f>
        <v>3500</v>
      </c>
      <c r="F210" s="93">
        <f>SUM(F211)</f>
        <v>0</v>
      </c>
      <c r="G210" s="69">
        <f>SUM(G211+G214)</f>
        <v>0</v>
      </c>
      <c r="H210" s="57">
        <f t="shared" si="17"/>
        <v>1413413</v>
      </c>
    </row>
    <row r="211" spans="1:8" s="7" customFormat="1" ht="12.75">
      <c r="A211" s="11"/>
      <c r="B211" s="19" t="s">
        <v>137</v>
      </c>
      <c r="C211" s="36">
        <f t="shared" si="18"/>
        <v>1409913</v>
      </c>
      <c r="D211" s="40">
        <f>SUM(D212+D213)</f>
        <v>1409913</v>
      </c>
      <c r="E211" s="39">
        <f>SUM(E212+E213)</f>
        <v>0</v>
      </c>
      <c r="F211" s="59">
        <f>AVERAGE(F212+F213)</f>
        <v>0</v>
      </c>
      <c r="G211" s="109">
        <f>AVERAGE(G212+G213)</f>
        <v>0</v>
      </c>
      <c r="H211" s="57">
        <f t="shared" si="17"/>
        <v>1409913</v>
      </c>
    </row>
    <row r="212" spans="1:8" s="7" customFormat="1" ht="22.5">
      <c r="A212" s="11"/>
      <c r="B212" s="19" t="s">
        <v>170</v>
      </c>
      <c r="C212" s="36">
        <f t="shared" si="18"/>
        <v>1231845</v>
      </c>
      <c r="D212" s="40">
        <v>1231845</v>
      </c>
      <c r="E212" s="39">
        <v>0</v>
      </c>
      <c r="F212" s="59">
        <v>0</v>
      </c>
      <c r="G212" s="109">
        <v>0</v>
      </c>
      <c r="H212" s="57">
        <f t="shared" si="17"/>
        <v>1231845</v>
      </c>
    </row>
    <row r="213" spans="1:8" s="7" customFormat="1" ht="22.5">
      <c r="A213" s="11"/>
      <c r="B213" s="19" t="s">
        <v>173</v>
      </c>
      <c r="C213" s="36">
        <f t="shared" si="18"/>
        <v>178068</v>
      </c>
      <c r="D213" s="40">
        <v>178068</v>
      </c>
      <c r="E213" s="39">
        <v>0</v>
      </c>
      <c r="F213" s="59">
        <v>0</v>
      </c>
      <c r="G213" s="109">
        <v>0</v>
      </c>
      <c r="H213" s="57">
        <f t="shared" si="17"/>
        <v>178068</v>
      </c>
    </row>
    <row r="214" spans="1:8" s="7" customFormat="1" ht="12.75">
      <c r="A214" s="11"/>
      <c r="B214" s="19" t="s">
        <v>223</v>
      </c>
      <c r="C214" s="36">
        <f t="shared" si="18"/>
        <v>3500</v>
      </c>
      <c r="D214" s="40">
        <v>0</v>
      </c>
      <c r="E214" s="39">
        <v>3500</v>
      </c>
      <c r="F214" s="59">
        <v>0</v>
      </c>
      <c r="G214" s="109">
        <v>0</v>
      </c>
      <c r="H214" s="57">
        <f t="shared" si="17"/>
        <v>3500</v>
      </c>
    </row>
    <row r="215" spans="1:8" s="7" customFormat="1" ht="23.25" customHeight="1">
      <c r="A215" s="11" t="s">
        <v>101</v>
      </c>
      <c r="B215" s="22" t="s">
        <v>102</v>
      </c>
      <c r="C215" s="36">
        <f t="shared" si="18"/>
        <v>366514</v>
      </c>
      <c r="D215" s="40">
        <f>SUM(D216)</f>
        <v>366514</v>
      </c>
      <c r="E215" s="39">
        <f>SUM(E216)</f>
        <v>0</v>
      </c>
      <c r="F215" s="59">
        <v>0</v>
      </c>
      <c r="G215" s="109">
        <f>SUM(G216)</f>
        <v>0</v>
      </c>
      <c r="H215" s="57">
        <f t="shared" si="17"/>
        <v>366514</v>
      </c>
    </row>
    <row r="216" spans="1:8" s="7" customFormat="1" ht="12.75">
      <c r="A216" s="11"/>
      <c r="B216" s="19" t="s">
        <v>137</v>
      </c>
      <c r="C216" s="36">
        <f t="shared" si="18"/>
        <v>366514</v>
      </c>
      <c r="D216" s="40">
        <f>SUM(D217+D218)</f>
        <v>366514</v>
      </c>
      <c r="E216" s="39">
        <f>SUM(E217+E218)</f>
        <v>0</v>
      </c>
      <c r="F216" s="59">
        <v>0</v>
      </c>
      <c r="G216" s="109">
        <f>SUM(G217)</f>
        <v>0</v>
      </c>
      <c r="H216" s="57">
        <f t="shared" si="17"/>
        <v>366514</v>
      </c>
    </row>
    <row r="217" spans="1:8" s="7" customFormat="1" ht="22.5">
      <c r="A217" s="11"/>
      <c r="B217" s="19" t="s">
        <v>170</v>
      </c>
      <c r="C217" s="36">
        <f t="shared" si="18"/>
        <v>349222</v>
      </c>
      <c r="D217" s="40">
        <v>349222</v>
      </c>
      <c r="E217" s="39">
        <v>0</v>
      </c>
      <c r="F217" s="59">
        <v>0</v>
      </c>
      <c r="G217" s="109">
        <v>0</v>
      </c>
      <c r="H217" s="57">
        <f t="shared" si="17"/>
        <v>349222</v>
      </c>
    </row>
    <row r="218" spans="1:8" s="7" customFormat="1" ht="22.5">
      <c r="A218" s="11"/>
      <c r="B218" s="19" t="s">
        <v>143</v>
      </c>
      <c r="C218" s="36">
        <f t="shared" si="18"/>
        <v>17292</v>
      </c>
      <c r="D218" s="40">
        <v>17292</v>
      </c>
      <c r="E218" s="39">
        <v>0</v>
      </c>
      <c r="F218" s="59">
        <v>0</v>
      </c>
      <c r="G218" s="109">
        <v>0</v>
      </c>
      <c r="H218" s="57">
        <f t="shared" si="17"/>
        <v>17292</v>
      </c>
    </row>
    <row r="219" spans="1:8" s="7" customFormat="1" ht="12.75">
      <c r="A219" s="11" t="s">
        <v>103</v>
      </c>
      <c r="B219" s="26" t="s">
        <v>33</v>
      </c>
      <c r="C219" s="36">
        <f t="shared" si="18"/>
        <v>247182</v>
      </c>
      <c r="D219" s="40">
        <f>SUM(D220)</f>
        <v>247182</v>
      </c>
      <c r="E219" s="39">
        <f>SUM(E220)</f>
        <v>0</v>
      </c>
      <c r="F219" s="93">
        <f>SUM(F220)</f>
        <v>0</v>
      </c>
      <c r="G219" s="69">
        <f>SUM(G220)</f>
        <v>0</v>
      </c>
      <c r="H219" s="57">
        <f t="shared" si="17"/>
        <v>247182</v>
      </c>
    </row>
    <row r="220" spans="1:8" s="7" customFormat="1" ht="12.75">
      <c r="A220" s="11"/>
      <c r="B220" s="19" t="s">
        <v>137</v>
      </c>
      <c r="C220" s="36">
        <f t="shared" si="18"/>
        <v>247182</v>
      </c>
      <c r="D220" s="40">
        <f>SUM(D222+D221)</f>
        <v>247182</v>
      </c>
      <c r="E220" s="39">
        <f>SUM(E222)</f>
        <v>0</v>
      </c>
      <c r="F220" s="59">
        <v>0</v>
      </c>
      <c r="G220" s="109">
        <f>SUM(G221+G222)</f>
        <v>0</v>
      </c>
      <c r="H220" s="57">
        <f t="shared" si="17"/>
        <v>247182</v>
      </c>
    </row>
    <row r="221" spans="1:8" s="7" customFormat="1" ht="22.5">
      <c r="A221" s="11"/>
      <c r="B221" s="19" t="s">
        <v>170</v>
      </c>
      <c r="C221" s="36">
        <f t="shared" si="18"/>
        <v>29682</v>
      </c>
      <c r="D221" s="40">
        <v>29682</v>
      </c>
      <c r="E221" s="39">
        <v>0</v>
      </c>
      <c r="F221" s="59">
        <v>0</v>
      </c>
      <c r="G221" s="109">
        <v>0</v>
      </c>
      <c r="H221" s="57">
        <f t="shared" si="17"/>
        <v>29682</v>
      </c>
    </row>
    <row r="222" spans="1:8" s="7" customFormat="1" ht="22.5">
      <c r="A222" s="11"/>
      <c r="B222" s="19" t="s">
        <v>139</v>
      </c>
      <c r="C222" s="36">
        <f aca="true" t="shared" si="20" ref="C222:C227">SUM(D222+E222)</f>
        <v>217500</v>
      </c>
      <c r="D222" s="40">
        <v>217500</v>
      </c>
      <c r="E222" s="39">
        <v>0</v>
      </c>
      <c r="F222" s="59">
        <v>0</v>
      </c>
      <c r="G222" s="109">
        <v>0</v>
      </c>
      <c r="H222" s="57">
        <f t="shared" si="17"/>
        <v>217500</v>
      </c>
    </row>
    <row r="223" spans="1:8" s="7" customFormat="1" ht="11.25" customHeight="1">
      <c r="A223" s="15" t="s">
        <v>104</v>
      </c>
      <c r="B223" s="27" t="s">
        <v>105</v>
      </c>
      <c r="C223" s="38">
        <f t="shared" si="20"/>
        <v>1580086</v>
      </c>
      <c r="D223" s="37">
        <f>SUM(D224+D228+D230+D233+D237)</f>
        <v>1580086</v>
      </c>
      <c r="E223" s="65">
        <f>SUM(E224+E228+E230+E234+E237)</f>
        <v>0</v>
      </c>
      <c r="F223" s="58">
        <f>SUM(F224)</f>
        <v>0</v>
      </c>
      <c r="G223" s="112">
        <f>SUM(G224+G228+G230+G233+F237)</f>
        <v>0</v>
      </c>
      <c r="H223" s="58">
        <f t="shared" si="17"/>
        <v>1580086</v>
      </c>
    </row>
    <row r="224" spans="1:8" s="7" customFormat="1" ht="12.75">
      <c r="A224" s="11" t="s">
        <v>106</v>
      </c>
      <c r="B224" s="26" t="s">
        <v>107</v>
      </c>
      <c r="C224" s="36">
        <f t="shared" si="20"/>
        <v>1207100</v>
      </c>
      <c r="D224" s="40">
        <f>SUM(D225)</f>
        <v>1207100</v>
      </c>
      <c r="E224" s="39">
        <f>SUM(E225)</f>
        <v>0</v>
      </c>
      <c r="F224" s="59">
        <f>SUM(F225)</f>
        <v>0</v>
      </c>
      <c r="G224" s="109">
        <f>SUM(G225)</f>
        <v>0</v>
      </c>
      <c r="H224" s="57">
        <f t="shared" si="17"/>
        <v>1207100</v>
      </c>
    </row>
    <row r="225" spans="1:8" s="7" customFormat="1" ht="12.75">
      <c r="A225" s="11"/>
      <c r="B225" s="19" t="s">
        <v>137</v>
      </c>
      <c r="C225" s="36">
        <f t="shared" si="20"/>
        <v>1207100</v>
      </c>
      <c r="D225" s="40">
        <f>SUM(D226+D227)</f>
        <v>1207100</v>
      </c>
      <c r="E225" s="86"/>
      <c r="F225" s="59">
        <f>SUM(F226)</f>
        <v>0</v>
      </c>
      <c r="G225" s="109">
        <f>SUM(G226)</f>
        <v>0</v>
      </c>
      <c r="H225" s="57">
        <f t="shared" si="17"/>
        <v>1207100</v>
      </c>
    </row>
    <row r="226" spans="1:8" s="7" customFormat="1" ht="22.5">
      <c r="A226" s="11"/>
      <c r="B226" s="19" t="s">
        <v>170</v>
      </c>
      <c r="C226" s="36">
        <f t="shared" si="20"/>
        <v>1130000</v>
      </c>
      <c r="D226" s="40">
        <v>1130000</v>
      </c>
      <c r="E226" s="86">
        <v>0</v>
      </c>
      <c r="F226" s="59">
        <v>0</v>
      </c>
      <c r="G226" s="109">
        <v>0</v>
      </c>
      <c r="H226" s="57">
        <f t="shared" si="17"/>
        <v>1130000</v>
      </c>
    </row>
    <row r="227" spans="1:8" s="7" customFormat="1" ht="22.5">
      <c r="A227" s="11"/>
      <c r="B227" s="19" t="s">
        <v>143</v>
      </c>
      <c r="C227" s="36">
        <f t="shared" si="20"/>
        <v>77100</v>
      </c>
      <c r="D227" s="40">
        <v>77100</v>
      </c>
      <c r="E227" s="86">
        <v>0</v>
      </c>
      <c r="F227" s="59">
        <v>0</v>
      </c>
      <c r="G227" s="109">
        <v>0</v>
      </c>
      <c r="H227" s="57">
        <f t="shared" si="17"/>
        <v>77100</v>
      </c>
    </row>
    <row r="228" spans="1:8" s="7" customFormat="1" ht="34.5" customHeight="1">
      <c r="A228" s="11" t="s">
        <v>108</v>
      </c>
      <c r="B228" s="22" t="s">
        <v>109</v>
      </c>
      <c r="C228" s="36">
        <f aca="true" t="shared" si="21" ref="C228:C245">SUM(D228+E228)</f>
        <v>13000</v>
      </c>
      <c r="D228" s="40">
        <f>D229</f>
        <v>13000</v>
      </c>
      <c r="E228" s="39">
        <f>SUM(E229)</f>
        <v>0</v>
      </c>
      <c r="F228" s="59">
        <v>0</v>
      </c>
      <c r="G228" s="109">
        <f>SUM(G229)</f>
        <v>0</v>
      </c>
      <c r="H228" s="57">
        <f t="shared" si="17"/>
        <v>13000</v>
      </c>
    </row>
    <row r="229" spans="1:8" s="7" customFormat="1" ht="12.75">
      <c r="A229" s="11"/>
      <c r="B229" s="22" t="s">
        <v>149</v>
      </c>
      <c r="C229" s="36">
        <f t="shared" si="21"/>
        <v>13000</v>
      </c>
      <c r="D229" s="40">
        <v>13000</v>
      </c>
      <c r="E229" s="86">
        <v>0</v>
      </c>
      <c r="F229" s="59">
        <v>0</v>
      </c>
      <c r="G229" s="109">
        <v>0</v>
      </c>
      <c r="H229" s="57">
        <f t="shared" si="17"/>
        <v>13000</v>
      </c>
    </row>
    <row r="230" spans="1:8" s="5" customFormat="1" ht="15.75" customHeight="1">
      <c r="A230" s="11" t="s">
        <v>8</v>
      </c>
      <c r="B230" s="22" t="s">
        <v>110</v>
      </c>
      <c r="C230" s="36">
        <f t="shared" si="21"/>
        <v>69965</v>
      </c>
      <c r="D230" s="40">
        <f>SUM(D231)</f>
        <v>69965</v>
      </c>
      <c r="E230" s="39">
        <f>SUM(E231)</f>
        <v>0</v>
      </c>
      <c r="F230" s="59">
        <v>0</v>
      </c>
      <c r="G230" s="109">
        <v>0</v>
      </c>
      <c r="H230" s="57">
        <f t="shared" si="17"/>
        <v>69965</v>
      </c>
    </row>
    <row r="231" spans="1:8" s="5" customFormat="1" ht="11.25">
      <c r="A231" s="11"/>
      <c r="B231" s="19" t="s">
        <v>137</v>
      </c>
      <c r="C231" s="36">
        <f t="shared" si="21"/>
        <v>69965</v>
      </c>
      <c r="D231" s="40">
        <f>SUM(D232)</f>
        <v>69965</v>
      </c>
      <c r="E231" s="39">
        <f>SUM(E232)</f>
        <v>0</v>
      </c>
      <c r="F231" s="59">
        <v>0</v>
      </c>
      <c r="G231" s="109">
        <v>0</v>
      </c>
      <c r="H231" s="57">
        <f t="shared" si="17"/>
        <v>69965</v>
      </c>
    </row>
    <row r="232" spans="1:8" s="5" customFormat="1" ht="22.5">
      <c r="A232" s="11"/>
      <c r="B232" s="19" t="s">
        <v>139</v>
      </c>
      <c r="C232" s="36">
        <f t="shared" si="21"/>
        <v>69965</v>
      </c>
      <c r="D232" s="40">
        <v>69965</v>
      </c>
      <c r="E232" s="86">
        <v>0</v>
      </c>
      <c r="F232" s="59">
        <v>0</v>
      </c>
      <c r="G232" s="109">
        <v>0</v>
      </c>
      <c r="H232" s="57">
        <f t="shared" si="17"/>
        <v>69965</v>
      </c>
    </row>
    <row r="233" spans="1:8" s="7" customFormat="1" ht="12.75">
      <c r="A233" s="11" t="s">
        <v>111</v>
      </c>
      <c r="B233" s="26" t="s">
        <v>112</v>
      </c>
      <c r="C233" s="36">
        <f t="shared" si="21"/>
        <v>225021</v>
      </c>
      <c r="D233" s="40">
        <f>SUM(D234)</f>
        <v>225021</v>
      </c>
      <c r="E233" s="39">
        <f>SUM(E234)</f>
        <v>0</v>
      </c>
      <c r="F233" s="59">
        <v>0</v>
      </c>
      <c r="G233" s="109">
        <f>SUM(G234)</f>
        <v>0</v>
      </c>
      <c r="H233" s="57">
        <f t="shared" si="17"/>
        <v>225021</v>
      </c>
    </row>
    <row r="234" spans="1:8" s="7" customFormat="1" ht="12.75">
      <c r="A234" s="11"/>
      <c r="B234" s="19" t="s">
        <v>137</v>
      </c>
      <c r="C234" s="36">
        <f t="shared" si="21"/>
        <v>225021</v>
      </c>
      <c r="D234" s="40">
        <f>SUM(D235+D236)</f>
        <v>225021</v>
      </c>
      <c r="E234" s="39">
        <f>SUM(E235+E236)</f>
        <v>0</v>
      </c>
      <c r="F234" s="59">
        <v>0</v>
      </c>
      <c r="G234" s="109">
        <f>SUM(G235+G236)</f>
        <v>0</v>
      </c>
      <c r="H234" s="57">
        <f t="shared" si="17"/>
        <v>225021</v>
      </c>
    </row>
    <row r="235" spans="1:8" s="7" customFormat="1" ht="22.5">
      <c r="A235" s="11"/>
      <c r="B235" s="19" t="s">
        <v>170</v>
      </c>
      <c r="C235" s="36">
        <f t="shared" si="21"/>
        <v>176256</v>
      </c>
      <c r="D235" s="40">
        <v>176256</v>
      </c>
      <c r="E235" s="86">
        <v>0</v>
      </c>
      <c r="F235" s="59">
        <v>0</v>
      </c>
      <c r="G235" s="109">
        <v>0</v>
      </c>
      <c r="H235" s="57">
        <f t="shared" si="17"/>
        <v>176256</v>
      </c>
    </row>
    <row r="236" spans="1:8" s="7" customFormat="1" ht="22.5">
      <c r="A236" s="11"/>
      <c r="B236" s="19" t="s">
        <v>174</v>
      </c>
      <c r="C236" s="36">
        <f t="shared" si="21"/>
        <v>48765</v>
      </c>
      <c r="D236" s="40">
        <v>48765</v>
      </c>
      <c r="E236" s="86">
        <v>0</v>
      </c>
      <c r="F236" s="59">
        <v>0</v>
      </c>
      <c r="G236" s="109">
        <v>0</v>
      </c>
      <c r="H236" s="57">
        <f t="shared" si="17"/>
        <v>48765</v>
      </c>
    </row>
    <row r="237" spans="1:8" s="7" customFormat="1" ht="12.75">
      <c r="A237" s="11" t="s">
        <v>113</v>
      </c>
      <c r="B237" s="26" t="s">
        <v>33</v>
      </c>
      <c r="C237" s="36">
        <f t="shared" si="21"/>
        <v>65000</v>
      </c>
      <c r="D237" s="40">
        <f>SUM(D238)</f>
        <v>65000</v>
      </c>
      <c r="E237" s="39">
        <f>SUM(E238)</f>
        <v>0</v>
      </c>
      <c r="F237" s="59">
        <v>0</v>
      </c>
      <c r="G237" s="109">
        <v>0</v>
      </c>
      <c r="H237" s="57">
        <f t="shared" si="17"/>
        <v>65000</v>
      </c>
    </row>
    <row r="238" spans="1:8" s="7" customFormat="1" ht="12.75">
      <c r="A238" s="11"/>
      <c r="B238" s="26" t="s">
        <v>149</v>
      </c>
      <c r="C238" s="36">
        <f t="shared" si="21"/>
        <v>65000</v>
      </c>
      <c r="D238" s="40">
        <v>65000</v>
      </c>
      <c r="E238" s="86">
        <v>0</v>
      </c>
      <c r="F238" s="59">
        <v>0</v>
      </c>
      <c r="G238" s="109">
        <v>0</v>
      </c>
      <c r="H238" s="57">
        <f aca="true" t="shared" si="22" ref="H238:H310">AVERAGE(C238-F238+G238)</f>
        <v>65000</v>
      </c>
    </row>
    <row r="239" spans="1:8" s="7" customFormat="1" ht="22.5">
      <c r="A239" s="15" t="s">
        <v>114</v>
      </c>
      <c r="B239" s="29" t="s">
        <v>115</v>
      </c>
      <c r="C239" s="38">
        <f t="shared" si="21"/>
        <v>10872092</v>
      </c>
      <c r="D239" s="37">
        <f>SUM(D240+D251+D254+D257+D265+D246+D261)</f>
        <v>4999057</v>
      </c>
      <c r="E239" s="65">
        <f>SUM(E240+E251+E254+E257+E265+E246)</f>
        <v>5873035</v>
      </c>
      <c r="F239" s="58">
        <f>SUM(F240+F246+F251+F254+F257+F261+F265)</f>
        <v>0</v>
      </c>
      <c r="G239" s="84">
        <f>SUM(G240+G251+G254+G257+G265+G246+G261)</f>
        <v>0</v>
      </c>
      <c r="H239" s="58">
        <f t="shared" si="22"/>
        <v>10872092</v>
      </c>
    </row>
    <row r="240" spans="1:8" s="7" customFormat="1" ht="12.75">
      <c r="A240" s="11" t="s">
        <v>116</v>
      </c>
      <c r="B240" s="26" t="s">
        <v>117</v>
      </c>
      <c r="C240" s="36">
        <f t="shared" si="21"/>
        <v>5862035</v>
      </c>
      <c r="D240" s="40">
        <f>SUM(D241)</f>
        <v>289000</v>
      </c>
      <c r="E240" s="86">
        <f>SUM(E241+E244+E245)</f>
        <v>5573035</v>
      </c>
      <c r="F240" s="59">
        <f>SUM(F241+F244+F245)</f>
        <v>0</v>
      </c>
      <c r="G240" s="113">
        <f>SUM(G241+G244+G245)</f>
        <v>0</v>
      </c>
      <c r="H240" s="57">
        <f t="shared" si="22"/>
        <v>5862035</v>
      </c>
    </row>
    <row r="241" spans="1:8" s="7" customFormat="1" ht="12.75">
      <c r="A241" s="11"/>
      <c r="B241" s="19" t="s">
        <v>137</v>
      </c>
      <c r="C241" s="36">
        <f t="shared" si="21"/>
        <v>289000</v>
      </c>
      <c r="D241" s="40">
        <f>SUM(D242+D243)</f>
        <v>289000</v>
      </c>
      <c r="E241" s="86">
        <f>SUM(E243)</f>
        <v>0</v>
      </c>
      <c r="F241" s="59">
        <v>0</v>
      </c>
      <c r="G241" s="109">
        <f>SUM(G242+G243)</f>
        <v>0</v>
      </c>
      <c r="H241" s="57">
        <f t="shared" si="22"/>
        <v>289000</v>
      </c>
    </row>
    <row r="242" spans="1:8" s="7" customFormat="1" ht="22.5">
      <c r="A242" s="11"/>
      <c r="B242" s="19" t="s">
        <v>170</v>
      </c>
      <c r="C242" s="36">
        <f t="shared" si="21"/>
        <v>24000</v>
      </c>
      <c r="D242" s="40">
        <v>24000</v>
      </c>
      <c r="E242" s="86">
        <v>0</v>
      </c>
      <c r="F242" s="59">
        <v>0</v>
      </c>
      <c r="G242" s="109">
        <v>0</v>
      </c>
      <c r="H242" s="57">
        <f t="shared" si="22"/>
        <v>24000</v>
      </c>
    </row>
    <row r="243" spans="1:8" s="7" customFormat="1" ht="22.5">
      <c r="A243" s="11"/>
      <c r="B243" s="19" t="s">
        <v>173</v>
      </c>
      <c r="C243" s="36">
        <f t="shared" si="21"/>
        <v>265000</v>
      </c>
      <c r="D243" s="40">
        <v>265000</v>
      </c>
      <c r="E243" s="86">
        <v>0</v>
      </c>
      <c r="F243" s="59">
        <v>0</v>
      </c>
      <c r="G243" s="109">
        <v>0</v>
      </c>
      <c r="H243" s="57">
        <f t="shared" si="22"/>
        <v>265000</v>
      </c>
    </row>
    <row r="244" spans="1:8" s="7" customFormat="1" ht="12.75">
      <c r="A244" s="11"/>
      <c r="B244" s="19" t="s">
        <v>138</v>
      </c>
      <c r="C244" s="36">
        <f t="shared" si="21"/>
        <v>4415000</v>
      </c>
      <c r="D244" s="40">
        <v>0</v>
      </c>
      <c r="E244" s="86">
        <v>4415000</v>
      </c>
      <c r="F244" s="59">
        <v>0</v>
      </c>
      <c r="G244" s="109">
        <v>0</v>
      </c>
      <c r="H244" s="57">
        <f t="shared" si="22"/>
        <v>4415000</v>
      </c>
    </row>
    <row r="245" spans="1:8" s="7" customFormat="1" ht="13.5" customHeight="1">
      <c r="A245" s="11"/>
      <c r="B245" s="19" t="s">
        <v>199</v>
      </c>
      <c r="C245" s="36">
        <f t="shared" si="21"/>
        <v>1158035</v>
      </c>
      <c r="D245" s="40">
        <v>0</v>
      </c>
      <c r="E245" s="86">
        <v>1158035</v>
      </c>
      <c r="F245" s="59">
        <v>0</v>
      </c>
      <c r="G245" s="109">
        <v>0</v>
      </c>
      <c r="H245" s="57">
        <f t="shared" si="22"/>
        <v>1158035</v>
      </c>
    </row>
    <row r="246" spans="1:8" s="7" customFormat="1" ht="12.75">
      <c r="A246" s="11" t="s">
        <v>168</v>
      </c>
      <c r="B246" s="19" t="s">
        <v>165</v>
      </c>
      <c r="C246" s="36">
        <f>SUM(D246+E246)</f>
        <v>2719714</v>
      </c>
      <c r="D246" s="40">
        <f>SUM(D247+D250+D249)</f>
        <v>2469714</v>
      </c>
      <c r="E246" s="39">
        <f>SUM(E247+E249)</f>
        <v>250000</v>
      </c>
      <c r="F246" s="59">
        <f>SUM(F247+F249)</f>
        <v>0</v>
      </c>
      <c r="G246" s="109">
        <f>SUM(G247+G249+G250)</f>
        <v>0</v>
      </c>
      <c r="H246" s="57">
        <f t="shared" si="22"/>
        <v>2719714</v>
      </c>
    </row>
    <row r="247" spans="1:8" s="7" customFormat="1" ht="12.75">
      <c r="A247" s="11"/>
      <c r="B247" s="19" t="s">
        <v>137</v>
      </c>
      <c r="C247" s="36">
        <f>SUM(D247+E247)</f>
        <v>2394382</v>
      </c>
      <c r="D247" s="40">
        <f>SUM(D248)</f>
        <v>2394382</v>
      </c>
      <c r="E247" s="39">
        <f>SUM(E248)</f>
        <v>0</v>
      </c>
      <c r="F247" s="59">
        <f>SUM(F248)</f>
        <v>0</v>
      </c>
      <c r="G247" s="109">
        <f>SUM(G248)</f>
        <v>0</v>
      </c>
      <c r="H247" s="57">
        <f t="shared" si="22"/>
        <v>2394382</v>
      </c>
    </row>
    <row r="248" spans="1:8" s="7" customFormat="1" ht="22.5">
      <c r="A248" s="11"/>
      <c r="B248" s="19" t="s">
        <v>173</v>
      </c>
      <c r="C248" s="36">
        <f>SUM(D248+E248)</f>
        <v>2394382</v>
      </c>
      <c r="D248" s="40">
        <v>2394382</v>
      </c>
      <c r="E248" s="86">
        <v>0</v>
      </c>
      <c r="F248" s="59">
        <v>0</v>
      </c>
      <c r="G248" s="109">
        <v>0</v>
      </c>
      <c r="H248" s="57">
        <f t="shared" si="22"/>
        <v>2394382</v>
      </c>
    </row>
    <row r="249" spans="1:8" s="7" customFormat="1" ht="12.75">
      <c r="A249" s="11"/>
      <c r="B249" s="19" t="s">
        <v>138</v>
      </c>
      <c r="C249" s="36">
        <f>SUM(D249+E249)</f>
        <v>250000</v>
      </c>
      <c r="D249" s="40">
        <v>0</v>
      </c>
      <c r="E249" s="86">
        <v>250000</v>
      </c>
      <c r="F249" s="59">
        <v>0</v>
      </c>
      <c r="G249" s="109">
        <v>0</v>
      </c>
      <c r="H249" s="57">
        <f t="shared" si="22"/>
        <v>250000</v>
      </c>
    </row>
    <row r="250" spans="1:8" s="7" customFormat="1" ht="12.75">
      <c r="A250" s="11"/>
      <c r="B250" s="19" t="s">
        <v>189</v>
      </c>
      <c r="C250" s="36">
        <f>SUM(D250+E250)</f>
        <v>75332</v>
      </c>
      <c r="D250" s="40">
        <v>75332</v>
      </c>
      <c r="E250" s="86">
        <v>0</v>
      </c>
      <c r="F250" s="59">
        <v>0</v>
      </c>
      <c r="G250" s="109">
        <v>0</v>
      </c>
      <c r="H250" s="57">
        <f t="shared" si="22"/>
        <v>75332</v>
      </c>
    </row>
    <row r="251" spans="1:8" s="7" customFormat="1" ht="12.75">
      <c r="A251" s="11" t="s">
        <v>118</v>
      </c>
      <c r="B251" s="26" t="s">
        <v>119</v>
      </c>
      <c r="C251" s="36">
        <f aca="true" t="shared" si="23" ref="C251:C256">SUM(D251+E251)</f>
        <v>615000</v>
      </c>
      <c r="D251" s="40">
        <f>SUM(D252)</f>
        <v>615000</v>
      </c>
      <c r="E251" s="39">
        <f>SUM(E252)</f>
        <v>0</v>
      </c>
      <c r="F251" s="59">
        <f>SUM(F252)</f>
        <v>0</v>
      </c>
      <c r="G251" s="109">
        <f>SUM(G252)</f>
        <v>0</v>
      </c>
      <c r="H251" s="57">
        <f t="shared" si="22"/>
        <v>615000</v>
      </c>
    </row>
    <row r="252" spans="1:8" s="7" customFormat="1" ht="12.75">
      <c r="A252" s="11"/>
      <c r="B252" s="19" t="s">
        <v>137</v>
      </c>
      <c r="C252" s="36">
        <f t="shared" si="23"/>
        <v>615000</v>
      </c>
      <c r="D252" s="40">
        <f>SUM(+D253)</f>
        <v>615000</v>
      </c>
      <c r="E252" s="39">
        <f>SUM(E253)</f>
        <v>0</v>
      </c>
      <c r="F252" s="59">
        <f>SUM(F253)</f>
        <v>0</v>
      </c>
      <c r="G252" s="109">
        <f>SUM(G253)</f>
        <v>0</v>
      </c>
      <c r="H252" s="57">
        <f t="shared" si="22"/>
        <v>615000</v>
      </c>
    </row>
    <row r="253" spans="1:8" s="7" customFormat="1" ht="22.5">
      <c r="A253" s="11"/>
      <c r="B253" s="19" t="s">
        <v>174</v>
      </c>
      <c r="C253" s="36">
        <f t="shared" si="23"/>
        <v>615000</v>
      </c>
      <c r="D253" s="40">
        <v>615000</v>
      </c>
      <c r="E253" s="86">
        <v>0</v>
      </c>
      <c r="F253" s="59">
        <v>0</v>
      </c>
      <c r="G253" s="109">
        <v>0</v>
      </c>
      <c r="H253" s="57">
        <f t="shared" si="22"/>
        <v>615000</v>
      </c>
    </row>
    <row r="254" spans="1:8" s="7" customFormat="1" ht="12.75">
      <c r="A254" s="11" t="s">
        <v>120</v>
      </c>
      <c r="B254" s="26" t="s">
        <v>121</v>
      </c>
      <c r="C254" s="36">
        <f t="shared" si="23"/>
        <v>375000</v>
      </c>
      <c r="D254" s="40">
        <f>SUM(D255)</f>
        <v>375000</v>
      </c>
      <c r="E254" s="86">
        <f>SUM(E255)</f>
        <v>0</v>
      </c>
      <c r="F254" s="59">
        <v>0</v>
      </c>
      <c r="G254" s="109">
        <f>SUM(G255)</f>
        <v>0</v>
      </c>
      <c r="H254" s="57">
        <f t="shared" si="22"/>
        <v>375000</v>
      </c>
    </row>
    <row r="255" spans="1:8" s="7" customFormat="1" ht="12.75">
      <c r="A255" s="11"/>
      <c r="B255" s="19" t="s">
        <v>137</v>
      </c>
      <c r="C255" s="36">
        <f t="shared" si="23"/>
        <v>375000</v>
      </c>
      <c r="D255" s="40">
        <f>SUM(+D256)</f>
        <v>375000</v>
      </c>
      <c r="E255" s="86">
        <f>SUM(E256)</f>
        <v>0</v>
      </c>
      <c r="F255" s="59">
        <v>0</v>
      </c>
      <c r="G255" s="109">
        <f>SUM(G256)</f>
        <v>0</v>
      </c>
      <c r="H255" s="57">
        <f t="shared" si="22"/>
        <v>375000</v>
      </c>
    </row>
    <row r="256" spans="1:8" s="7" customFormat="1" ht="22.5">
      <c r="A256" s="11"/>
      <c r="B256" s="19" t="s">
        <v>167</v>
      </c>
      <c r="C256" s="36">
        <f t="shared" si="23"/>
        <v>375000</v>
      </c>
      <c r="D256" s="40">
        <v>375000</v>
      </c>
      <c r="E256" s="86">
        <v>0</v>
      </c>
      <c r="F256" s="59">
        <v>0</v>
      </c>
      <c r="G256" s="109">
        <v>0</v>
      </c>
      <c r="H256" s="57">
        <f t="shared" si="22"/>
        <v>375000</v>
      </c>
    </row>
    <row r="257" spans="1:8" s="7" customFormat="1" ht="12.75">
      <c r="A257" s="11" t="s">
        <v>122</v>
      </c>
      <c r="B257" s="26" t="s">
        <v>123</v>
      </c>
      <c r="C257" s="36">
        <f>SUM(D257+E257)</f>
        <v>881733</v>
      </c>
      <c r="D257" s="40">
        <f>SUM(D258)</f>
        <v>831733</v>
      </c>
      <c r="E257" s="86">
        <f>SUM(E260)</f>
        <v>50000</v>
      </c>
      <c r="F257" s="59">
        <v>0</v>
      </c>
      <c r="G257" s="109">
        <f>SUM(G258+G260)</f>
        <v>0</v>
      </c>
      <c r="H257" s="57">
        <f t="shared" si="22"/>
        <v>881733</v>
      </c>
    </row>
    <row r="258" spans="1:8" s="7" customFormat="1" ht="12.75">
      <c r="A258" s="11"/>
      <c r="B258" s="19" t="s">
        <v>137</v>
      </c>
      <c r="C258" s="36">
        <f>SUM(D258+E258)</f>
        <v>831733</v>
      </c>
      <c r="D258" s="40">
        <f>SUM(+D259)</f>
        <v>831733</v>
      </c>
      <c r="E258" s="39">
        <f>SUM(+E259)</f>
        <v>0</v>
      </c>
      <c r="F258" s="59">
        <v>0</v>
      </c>
      <c r="G258" s="109">
        <f>SUM(G259)</f>
        <v>0</v>
      </c>
      <c r="H258" s="57">
        <f t="shared" si="22"/>
        <v>831733</v>
      </c>
    </row>
    <row r="259" spans="1:8" s="7" customFormat="1" ht="22.5">
      <c r="A259" s="11"/>
      <c r="B259" s="19" t="s">
        <v>175</v>
      </c>
      <c r="C259" s="36">
        <f>SUM(D259+E259)</f>
        <v>831733</v>
      </c>
      <c r="D259" s="40">
        <v>831733</v>
      </c>
      <c r="E259" s="86">
        <v>0</v>
      </c>
      <c r="F259" s="59">
        <v>0</v>
      </c>
      <c r="G259" s="109">
        <v>0</v>
      </c>
      <c r="H259" s="57">
        <f t="shared" si="22"/>
        <v>831733</v>
      </c>
    </row>
    <row r="260" spans="1:8" s="7" customFormat="1" ht="12.75">
      <c r="A260" s="11" t="s">
        <v>227</v>
      </c>
      <c r="B260" s="19" t="s">
        <v>138</v>
      </c>
      <c r="C260" s="36">
        <f>SUM(D260+E260)</f>
        <v>50000</v>
      </c>
      <c r="D260" s="40">
        <v>0</v>
      </c>
      <c r="E260" s="86">
        <v>50000</v>
      </c>
      <c r="F260" s="59">
        <v>0</v>
      </c>
      <c r="G260" s="109">
        <v>0</v>
      </c>
      <c r="H260" s="57">
        <f>AVERAGE(C260-F260+G260)</f>
        <v>50000</v>
      </c>
    </row>
    <row r="261" spans="1:8" s="7" customFormat="1" ht="35.25" customHeight="1">
      <c r="A261" s="11" t="s">
        <v>187</v>
      </c>
      <c r="B261" s="19" t="s">
        <v>193</v>
      </c>
      <c r="C261" s="36">
        <f aca="true" t="shared" si="24" ref="C261:C286">SUM(D261+E261)</f>
        <v>8000</v>
      </c>
      <c r="D261" s="40">
        <f>SUM(D262)</f>
        <v>8000</v>
      </c>
      <c r="E261" s="39">
        <f>SUM(E263+E262)</f>
        <v>0</v>
      </c>
      <c r="F261" s="59">
        <v>0</v>
      </c>
      <c r="G261" s="109">
        <v>0</v>
      </c>
      <c r="H261" s="57">
        <f t="shared" si="22"/>
        <v>8000</v>
      </c>
    </row>
    <row r="262" spans="1:8" s="7" customFormat="1" ht="12.75">
      <c r="A262" s="11"/>
      <c r="B262" s="19" t="s">
        <v>137</v>
      </c>
      <c r="C262" s="36">
        <f t="shared" si="24"/>
        <v>8000</v>
      </c>
      <c r="D262" s="40">
        <f>SUM(D264+D263)</f>
        <v>8000</v>
      </c>
      <c r="E262" s="39">
        <f>SUM(E264+E263)</f>
        <v>0</v>
      </c>
      <c r="F262" s="59">
        <v>0</v>
      </c>
      <c r="G262" s="109">
        <v>0</v>
      </c>
      <c r="H262" s="57">
        <f t="shared" si="22"/>
        <v>8000</v>
      </c>
    </row>
    <row r="263" spans="1:8" s="7" customFormat="1" ht="22.5">
      <c r="A263" s="11"/>
      <c r="B263" s="19" t="s">
        <v>170</v>
      </c>
      <c r="C263" s="36">
        <f t="shared" si="24"/>
        <v>1000</v>
      </c>
      <c r="D263" s="40">
        <v>1000</v>
      </c>
      <c r="E263" s="86">
        <v>0</v>
      </c>
      <c r="F263" s="59">
        <v>0</v>
      </c>
      <c r="G263" s="109">
        <v>0</v>
      </c>
      <c r="H263" s="57">
        <f t="shared" si="22"/>
        <v>1000</v>
      </c>
    </row>
    <row r="264" spans="1:8" s="7" customFormat="1" ht="22.5">
      <c r="A264" s="11"/>
      <c r="B264" s="19" t="s">
        <v>173</v>
      </c>
      <c r="C264" s="36">
        <f t="shared" si="24"/>
        <v>7000</v>
      </c>
      <c r="D264" s="40">
        <v>7000</v>
      </c>
      <c r="E264" s="86">
        <v>0</v>
      </c>
      <c r="F264" s="59">
        <v>0</v>
      </c>
      <c r="G264" s="109">
        <v>0</v>
      </c>
      <c r="H264" s="57">
        <f t="shared" si="22"/>
        <v>7000</v>
      </c>
    </row>
    <row r="265" spans="1:8" s="7" customFormat="1" ht="12.75">
      <c r="A265" s="11" t="s">
        <v>124</v>
      </c>
      <c r="B265" s="26" t="s">
        <v>33</v>
      </c>
      <c r="C265" s="36">
        <f t="shared" si="24"/>
        <v>410610</v>
      </c>
      <c r="D265" s="40">
        <f>SUM(D266+D269)</f>
        <v>410610</v>
      </c>
      <c r="E265" s="39">
        <f>SUM(E266+E269)</f>
        <v>0</v>
      </c>
      <c r="F265" s="59">
        <f>SUM(F266+F269)</f>
        <v>0</v>
      </c>
      <c r="G265" s="69">
        <f>SUM(G266+G269)</f>
        <v>0</v>
      </c>
      <c r="H265" s="57">
        <f t="shared" si="22"/>
        <v>410610</v>
      </c>
    </row>
    <row r="266" spans="1:8" s="7" customFormat="1" ht="12.75">
      <c r="A266" s="11"/>
      <c r="B266" s="19" t="s">
        <v>137</v>
      </c>
      <c r="C266" s="36">
        <f t="shared" si="24"/>
        <v>402610</v>
      </c>
      <c r="D266" s="40">
        <f>SUM(D268+D267)</f>
        <v>402610</v>
      </c>
      <c r="E266" s="39">
        <f>SUM(E268+E267)</f>
        <v>0</v>
      </c>
      <c r="F266" s="59">
        <f>SUM(F267)</f>
        <v>0</v>
      </c>
      <c r="G266" s="109">
        <f>SUM(G267+G268)</f>
        <v>0</v>
      </c>
      <c r="H266" s="57">
        <f t="shared" si="22"/>
        <v>402610</v>
      </c>
    </row>
    <row r="267" spans="1:8" s="7" customFormat="1" ht="22.5">
      <c r="A267" s="11"/>
      <c r="B267" s="19" t="s">
        <v>170</v>
      </c>
      <c r="C267" s="36">
        <f t="shared" si="24"/>
        <v>57610</v>
      </c>
      <c r="D267" s="40">
        <v>57610</v>
      </c>
      <c r="E267" s="86">
        <v>0</v>
      </c>
      <c r="F267" s="59">
        <v>0</v>
      </c>
      <c r="G267" s="109">
        <v>0</v>
      </c>
      <c r="H267" s="57">
        <f t="shared" si="22"/>
        <v>57610</v>
      </c>
    </row>
    <row r="268" spans="1:8" s="7" customFormat="1" ht="22.5">
      <c r="A268" s="11"/>
      <c r="B268" s="19" t="s">
        <v>173</v>
      </c>
      <c r="C268" s="36">
        <f t="shared" si="24"/>
        <v>345000</v>
      </c>
      <c r="D268" s="40">
        <v>345000</v>
      </c>
      <c r="E268" s="86">
        <v>0</v>
      </c>
      <c r="F268" s="59">
        <v>0</v>
      </c>
      <c r="G268" s="109">
        <v>0</v>
      </c>
      <c r="H268" s="57">
        <f t="shared" si="22"/>
        <v>345000</v>
      </c>
    </row>
    <row r="269" spans="1:8" s="7" customFormat="1" ht="12.75">
      <c r="A269" s="11"/>
      <c r="B269" s="19" t="s">
        <v>186</v>
      </c>
      <c r="C269" s="36">
        <f t="shared" si="24"/>
        <v>8000</v>
      </c>
      <c r="D269" s="40">
        <v>8000</v>
      </c>
      <c r="E269" s="86">
        <v>0</v>
      </c>
      <c r="F269" s="59">
        <v>0</v>
      </c>
      <c r="G269" s="109">
        <v>0</v>
      </c>
      <c r="H269" s="57">
        <f t="shared" si="22"/>
        <v>8000</v>
      </c>
    </row>
    <row r="270" spans="1:8" s="7" customFormat="1" ht="22.5">
      <c r="A270" s="15" t="s">
        <v>125</v>
      </c>
      <c r="B270" s="29" t="s">
        <v>126</v>
      </c>
      <c r="C270" s="38">
        <f t="shared" si="24"/>
        <v>1940010</v>
      </c>
      <c r="D270" s="37">
        <f>SUM(D271+D275+D278+D283+D280)</f>
        <v>1606600</v>
      </c>
      <c r="E270" s="65">
        <f>SUM(E271+E275+E278+E283+E280)</f>
        <v>333410</v>
      </c>
      <c r="F270" s="58">
        <f>SUM(F271+F275+F278+F280+F283)</f>
        <v>0</v>
      </c>
      <c r="G270" s="112">
        <f>SUM(G271+G275+G278+G278+G280+G283)</f>
        <v>0</v>
      </c>
      <c r="H270" s="58">
        <f t="shared" si="22"/>
        <v>1940010</v>
      </c>
    </row>
    <row r="271" spans="1:8" s="7" customFormat="1" ht="12.75">
      <c r="A271" s="11" t="s">
        <v>127</v>
      </c>
      <c r="B271" s="26" t="s">
        <v>128</v>
      </c>
      <c r="C271" s="36">
        <f t="shared" si="24"/>
        <v>1304410</v>
      </c>
      <c r="D271" s="40">
        <f>SUM(+D273)</f>
        <v>971000</v>
      </c>
      <c r="E271" s="39">
        <f>SUM(+E273+E272+E274)</f>
        <v>333410</v>
      </c>
      <c r="F271" s="59">
        <f>SUM(F274)</f>
        <v>0</v>
      </c>
      <c r="G271" s="109">
        <f>SUM(G272+G273+G274)</f>
        <v>0</v>
      </c>
      <c r="H271" s="57">
        <f t="shared" si="22"/>
        <v>1304410</v>
      </c>
    </row>
    <row r="272" spans="1:8" s="7" customFormat="1" ht="12.75">
      <c r="A272" s="11"/>
      <c r="B272" s="26" t="s">
        <v>200</v>
      </c>
      <c r="C272" s="36">
        <f t="shared" si="24"/>
        <v>315000</v>
      </c>
      <c r="D272" s="40">
        <v>0</v>
      </c>
      <c r="E272" s="86">
        <v>315000</v>
      </c>
      <c r="F272" s="59">
        <v>0</v>
      </c>
      <c r="G272" s="109">
        <v>0</v>
      </c>
      <c r="H272" s="57">
        <f t="shared" si="22"/>
        <v>315000</v>
      </c>
    </row>
    <row r="273" spans="1:8" s="7" customFormat="1" ht="12.75">
      <c r="A273" s="11"/>
      <c r="B273" s="26" t="s">
        <v>145</v>
      </c>
      <c r="C273" s="36">
        <f t="shared" si="24"/>
        <v>971000</v>
      </c>
      <c r="D273" s="40">
        <v>971000</v>
      </c>
      <c r="E273" s="86">
        <v>0</v>
      </c>
      <c r="F273" s="59">
        <v>0</v>
      </c>
      <c r="G273" s="109">
        <v>0</v>
      </c>
      <c r="H273" s="57">
        <f t="shared" si="22"/>
        <v>971000</v>
      </c>
    </row>
    <row r="274" spans="1:8" s="7" customFormat="1" ht="12.75">
      <c r="A274" s="11"/>
      <c r="B274" s="26" t="s">
        <v>208</v>
      </c>
      <c r="C274" s="36">
        <f t="shared" si="24"/>
        <v>18410</v>
      </c>
      <c r="D274" s="40">
        <v>0</v>
      </c>
      <c r="E274" s="86">
        <v>18410</v>
      </c>
      <c r="F274" s="59">
        <v>0</v>
      </c>
      <c r="G274" s="109">
        <v>0</v>
      </c>
      <c r="H274" s="57">
        <f t="shared" si="22"/>
        <v>18410</v>
      </c>
    </row>
    <row r="275" spans="1:8" s="7" customFormat="1" ht="12.75">
      <c r="A275" s="11" t="s">
        <v>129</v>
      </c>
      <c r="B275" s="26" t="s">
        <v>130</v>
      </c>
      <c r="C275" s="36">
        <f t="shared" si="24"/>
        <v>80000</v>
      </c>
      <c r="D275" s="40">
        <f>SUM(D276)</f>
        <v>80000</v>
      </c>
      <c r="E275" s="39">
        <f>SUM(E276)</f>
        <v>0</v>
      </c>
      <c r="F275" s="59">
        <v>0</v>
      </c>
      <c r="G275" s="109">
        <v>0</v>
      </c>
      <c r="H275" s="57">
        <f t="shared" si="22"/>
        <v>80000</v>
      </c>
    </row>
    <row r="276" spans="1:8" s="7" customFormat="1" ht="12" customHeight="1">
      <c r="A276" s="11"/>
      <c r="B276" s="19" t="s">
        <v>137</v>
      </c>
      <c r="C276" s="36">
        <f t="shared" si="24"/>
        <v>80000</v>
      </c>
      <c r="D276" s="40">
        <f>SUM(D277)</f>
        <v>80000</v>
      </c>
      <c r="E276" s="39">
        <f>SUM(E277)</f>
        <v>0</v>
      </c>
      <c r="F276" s="59">
        <v>0</v>
      </c>
      <c r="G276" s="109">
        <v>0</v>
      </c>
      <c r="H276" s="57">
        <f t="shared" si="22"/>
        <v>80000</v>
      </c>
    </row>
    <row r="277" spans="1:8" s="7" customFormat="1" ht="22.5">
      <c r="A277" s="11"/>
      <c r="B277" s="19" t="s">
        <v>177</v>
      </c>
      <c r="C277" s="36">
        <f t="shared" si="24"/>
        <v>80000</v>
      </c>
      <c r="D277" s="40">
        <v>80000</v>
      </c>
      <c r="E277" s="86">
        <v>0</v>
      </c>
      <c r="F277" s="59">
        <v>0</v>
      </c>
      <c r="G277" s="109">
        <v>0</v>
      </c>
      <c r="H277" s="57">
        <f t="shared" si="22"/>
        <v>80000</v>
      </c>
    </row>
    <row r="278" spans="1:8" s="5" customFormat="1" ht="11.25">
      <c r="A278" s="11" t="s">
        <v>131</v>
      </c>
      <c r="B278" s="26" t="s">
        <v>132</v>
      </c>
      <c r="C278" s="36">
        <f t="shared" si="24"/>
        <v>466000</v>
      </c>
      <c r="D278" s="40">
        <f>SUM(D279)</f>
        <v>466000</v>
      </c>
      <c r="E278" s="39">
        <f>SUM(E279)</f>
        <v>0</v>
      </c>
      <c r="F278" s="59">
        <v>0</v>
      </c>
      <c r="G278" s="109">
        <v>0</v>
      </c>
      <c r="H278" s="57">
        <f t="shared" si="22"/>
        <v>466000</v>
      </c>
    </row>
    <row r="279" spans="1:8" s="5" customFormat="1" ht="11.25">
      <c r="A279" s="11"/>
      <c r="B279" s="26" t="s">
        <v>149</v>
      </c>
      <c r="C279" s="36">
        <f t="shared" si="24"/>
        <v>466000</v>
      </c>
      <c r="D279" s="40">
        <v>466000</v>
      </c>
      <c r="E279" s="86">
        <v>0</v>
      </c>
      <c r="F279" s="59">
        <v>0</v>
      </c>
      <c r="G279" s="109">
        <v>0</v>
      </c>
      <c r="H279" s="57">
        <f t="shared" si="22"/>
        <v>466000</v>
      </c>
    </row>
    <row r="280" spans="1:8" s="5" customFormat="1" ht="11.25">
      <c r="A280" s="11" t="s">
        <v>182</v>
      </c>
      <c r="B280" s="26" t="s">
        <v>183</v>
      </c>
      <c r="C280" s="36">
        <f t="shared" si="24"/>
        <v>68000</v>
      </c>
      <c r="D280" s="40">
        <f>D281</f>
        <v>68000</v>
      </c>
      <c r="E280" s="39">
        <f>SUM(E281)</f>
        <v>0</v>
      </c>
      <c r="F280" s="59">
        <v>0</v>
      </c>
      <c r="G280" s="109">
        <f>SUM(G281)</f>
        <v>0</v>
      </c>
      <c r="H280" s="57">
        <f t="shared" si="22"/>
        <v>68000</v>
      </c>
    </row>
    <row r="281" spans="1:8" s="5" customFormat="1" ht="11.25">
      <c r="A281" s="11"/>
      <c r="B281" s="19" t="s">
        <v>137</v>
      </c>
      <c r="C281" s="36">
        <f t="shared" si="24"/>
        <v>68000</v>
      </c>
      <c r="D281" s="40">
        <f>D282</f>
        <v>68000</v>
      </c>
      <c r="E281" s="86">
        <v>0</v>
      </c>
      <c r="F281" s="59">
        <v>0</v>
      </c>
      <c r="G281" s="109">
        <f>SUM(G282)</f>
        <v>0</v>
      </c>
      <c r="H281" s="57">
        <f t="shared" si="22"/>
        <v>68000</v>
      </c>
    </row>
    <row r="282" spans="1:8" s="5" customFormat="1" ht="22.5">
      <c r="A282" s="11"/>
      <c r="B282" s="22" t="s">
        <v>177</v>
      </c>
      <c r="C282" s="36">
        <f t="shared" si="24"/>
        <v>68000</v>
      </c>
      <c r="D282" s="40">
        <v>68000</v>
      </c>
      <c r="E282" s="86">
        <v>0</v>
      </c>
      <c r="F282" s="59">
        <v>0</v>
      </c>
      <c r="G282" s="109">
        <v>0</v>
      </c>
      <c r="H282" s="57">
        <f t="shared" si="22"/>
        <v>68000</v>
      </c>
    </row>
    <row r="283" spans="1:8" s="7" customFormat="1" ht="12.75">
      <c r="A283" s="11" t="s">
        <v>133</v>
      </c>
      <c r="B283" s="26" t="s">
        <v>33</v>
      </c>
      <c r="C283" s="36">
        <f t="shared" si="24"/>
        <v>21600</v>
      </c>
      <c r="D283" s="40">
        <f>SUM(D284)</f>
        <v>21600</v>
      </c>
      <c r="E283" s="39">
        <f>SUM(E284)</f>
        <v>0</v>
      </c>
      <c r="F283" s="59">
        <f>SUM(F284)</f>
        <v>0</v>
      </c>
      <c r="G283" s="109">
        <v>0</v>
      </c>
      <c r="H283" s="57">
        <f t="shared" si="22"/>
        <v>21600</v>
      </c>
    </row>
    <row r="284" spans="1:8" s="7" customFormat="1" ht="12.75">
      <c r="A284" s="11"/>
      <c r="B284" s="26" t="s">
        <v>149</v>
      </c>
      <c r="C284" s="36">
        <f t="shared" si="24"/>
        <v>21600</v>
      </c>
      <c r="D284" s="40">
        <v>21600</v>
      </c>
      <c r="E284" s="86">
        <v>0</v>
      </c>
      <c r="F284" s="59">
        <v>0</v>
      </c>
      <c r="G284" s="109">
        <v>0</v>
      </c>
      <c r="H284" s="57">
        <f t="shared" si="22"/>
        <v>21600</v>
      </c>
    </row>
    <row r="285" spans="1:8" s="8" customFormat="1" ht="12.75">
      <c r="A285" s="15" t="s">
        <v>134</v>
      </c>
      <c r="B285" s="27" t="s">
        <v>178</v>
      </c>
      <c r="C285" s="38">
        <f t="shared" si="24"/>
        <v>1249443</v>
      </c>
      <c r="D285" s="37">
        <f>SUM(D291+D298+D286)</f>
        <v>1159443</v>
      </c>
      <c r="E285" s="65">
        <f>SUM(E291+E298)</f>
        <v>90000</v>
      </c>
      <c r="F285" s="38">
        <f>SUM(F291+F298+F286)</f>
        <v>0</v>
      </c>
      <c r="G285" s="112">
        <f>SUM(G286+G291+G298)</f>
        <v>32780</v>
      </c>
      <c r="H285" s="58">
        <f t="shared" si="22"/>
        <v>1282223</v>
      </c>
    </row>
    <row r="286" spans="1:8" s="8" customFormat="1" ht="12.75">
      <c r="A286" s="67" t="s">
        <v>213</v>
      </c>
      <c r="B286" s="68" t="s">
        <v>214</v>
      </c>
      <c r="C286" s="36">
        <f t="shared" si="24"/>
        <v>557174</v>
      </c>
      <c r="D286" s="40">
        <f>SUM(D287+D290)</f>
        <v>557174</v>
      </c>
      <c r="E286" s="88"/>
      <c r="F286" s="59"/>
      <c r="G286" s="109">
        <f>SUM(G287+G290)</f>
        <v>0</v>
      </c>
      <c r="H286" s="57">
        <f t="shared" si="22"/>
        <v>557174</v>
      </c>
    </row>
    <row r="287" spans="1:8" s="8" customFormat="1" ht="12.75">
      <c r="A287" s="15"/>
      <c r="B287" s="19" t="s">
        <v>137</v>
      </c>
      <c r="C287" s="36">
        <f>SUM(D287+E287)</f>
        <v>554174</v>
      </c>
      <c r="D287" s="40">
        <f>SUM(D288+D289)</f>
        <v>554174</v>
      </c>
      <c r="E287" s="65"/>
      <c r="F287" s="58"/>
      <c r="G287" s="109">
        <f>SUM(G288+G289)</f>
        <v>0</v>
      </c>
      <c r="H287" s="57">
        <f t="shared" si="22"/>
        <v>554174</v>
      </c>
    </row>
    <row r="288" spans="1:8" s="8" customFormat="1" ht="22.5">
      <c r="A288" s="15"/>
      <c r="B288" s="19" t="s">
        <v>170</v>
      </c>
      <c r="C288" s="36">
        <f>SUM(D288+E288)</f>
        <v>190294</v>
      </c>
      <c r="D288" s="69">
        <v>190294</v>
      </c>
      <c r="E288" s="88">
        <v>0</v>
      </c>
      <c r="F288" s="59">
        <v>0</v>
      </c>
      <c r="G288" s="109">
        <v>0</v>
      </c>
      <c r="H288" s="57">
        <f t="shared" si="22"/>
        <v>190294</v>
      </c>
    </row>
    <row r="289" spans="1:8" s="8" customFormat="1" ht="22.5">
      <c r="A289" s="15"/>
      <c r="B289" s="19" t="s">
        <v>171</v>
      </c>
      <c r="C289" s="36">
        <f>SUM(D289+E289)</f>
        <v>363880</v>
      </c>
      <c r="D289" s="69">
        <v>363880</v>
      </c>
      <c r="E289" s="88">
        <v>0</v>
      </c>
      <c r="F289" s="59">
        <v>0</v>
      </c>
      <c r="G289" s="109">
        <v>0</v>
      </c>
      <c r="H289" s="57">
        <f t="shared" si="22"/>
        <v>363880</v>
      </c>
    </row>
    <row r="290" spans="1:8" s="8" customFormat="1" ht="12.75">
      <c r="A290" s="15"/>
      <c r="B290" s="19" t="s">
        <v>188</v>
      </c>
      <c r="C290" s="36">
        <f>SUM(D290+E290)</f>
        <v>3000</v>
      </c>
      <c r="D290" s="69">
        <v>3000</v>
      </c>
      <c r="E290" s="88">
        <v>0</v>
      </c>
      <c r="F290" s="59">
        <v>0</v>
      </c>
      <c r="G290" s="109">
        <v>0</v>
      </c>
      <c r="H290" s="57">
        <f t="shared" si="22"/>
        <v>3000</v>
      </c>
    </row>
    <row r="291" spans="1:8" s="9" customFormat="1" ht="12.75">
      <c r="A291" s="11" t="s">
        <v>135</v>
      </c>
      <c r="B291" s="26" t="s">
        <v>179</v>
      </c>
      <c r="C291" s="36">
        <f aca="true" t="shared" si="25" ref="C291:C304">SUM(D291+E291)</f>
        <v>470123</v>
      </c>
      <c r="D291" s="40">
        <f>SUM(D292+D296+D295)</f>
        <v>380123</v>
      </c>
      <c r="E291" s="39">
        <f>SUM(E292+E297)</f>
        <v>90000</v>
      </c>
      <c r="F291" s="36">
        <f>SUM(F292+F296+F295)</f>
        <v>0</v>
      </c>
      <c r="G291" s="109">
        <f>SUM(G292+G296+G29+G297+G295)</f>
        <v>32780</v>
      </c>
      <c r="H291" s="57">
        <f t="shared" si="22"/>
        <v>502903</v>
      </c>
    </row>
    <row r="292" spans="1:8" s="9" customFormat="1" ht="12.75">
      <c r="A292" s="11"/>
      <c r="B292" s="19" t="s">
        <v>137</v>
      </c>
      <c r="C292" s="36">
        <f t="shared" si="25"/>
        <v>147323</v>
      </c>
      <c r="D292" s="45">
        <f>AVERAGE(D293+D294)</f>
        <v>147323</v>
      </c>
      <c r="E292" s="39">
        <f>SUM(E293+E294)</f>
        <v>0</v>
      </c>
      <c r="F292" s="57">
        <f>AVERAGE(F293+F294)</f>
        <v>0</v>
      </c>
      <c r="G292" s="109">
        <f>SUM(G293+G294)</f>
        <v>30000</v>
      </c>
      <c r="H292" s="57">
        <f t="shared" si="22"/>
        <v>177323</v>
      </c>
    </row>
    <row r="293" spans="1:8" s="9" customFormat="1" ht="22.5">
      <c r="A293" s="11"/>
      <c r="B293" s="19" t="s">
        <v>170</v>
      </c>
      <c r="C293" s="36">
        <f t="shared" si="25"/>
        <v>8700</v>
      </c>
      <c r="D293" s="40">
        <v>8700</v>
      </c>
      <c r="E293" s="86">
        <v>0</v>
      </c>
      <c r="F293" s="59">
        <v>0</v>
      </c>
      <c r="G293" s="109">
        <v>0</v>
      </c>
      <c r="H293" s="57">
        <f t="shared" si="22"/>
        <v>8700</v>
      </c>
    </row>
    <row r="294" spans="1:8" s="9" customFormat="1" ht="22.5">
      <c r="A294" s="11"/>
      <c r="B294" s="19" t="s">
        <v>171</v>
      </c>
      <c r="C294" s="36">
        <f t="shared" si="25"/>
        <v>138623</v>
      </c>
      <c r="D294" s="40">
        <v>138623</v>
      </c>
      <c r="E294" s="86">
        <v>0</v>
      </c>
      <c r="F294" s="59">
        <v>0</v>
      </c>
      <c r="G294" s="109">
        <v>30000</v>
      </c>
      <c r="H294" s="57">
        <f t="shared" si="22"/>
        <v>168623</v>
      </c>
    </row>
    <row r="295" spans="1:8" s="9" customFormat="1" ht="12.75">
      <c r="A295" s="11"/>
      <c r="B295" s="19" t="s">
        <v>188</v>
      </c>
      <c r="C295" s="36">
        <f t="shared" si="25"/>
        <v>23400</v>
      </c>
      <c r="D295" s="40">
        <v>23400</v>
      </c>
      <c r="E295" s="86"/>
      <c r="F295" s="59">
        <v>0</v>
      </c>
      <c r="G295" s="109">
        <v>2780</v>
      </c>
      <c r="H295" s="57">
        <f t="shared" si="22"/>
        <v>26180</v>
      </c>
    </row>
    <row r="296" spans="1:8" s="9" customFormat="1" ht="12.75">
      <c r="A296" s="11"/>
      <c r="B296" s="26" t="s">
        <v>189</v>
      </c>
      <c r="C296" s="36">
        <f t="shared" si="25"/>
        <v>209400</v>
      </c>
      <c r="D296" s="40">
        <v>209400</v>
      </c>
      <c r="E296" s="86">
        <v>0</v>
      </c>
      <c r="F296" s="59">
        <v>0</v>
      </c>
      <c r="G296" s="109">
        <v>0</v>
      </c>
      <c r="H296" s="57">
        <f t="shared" si="22"/>
        <v>209400</v>
      </c>
    </row>
    <row r="297" spans="1:8" s="9" customFormat="1" ht="12.75">
      <c r="A297" s="11"/>
      <c r="B297" s="26" t="s">
        <v>228</v>
      </c>
      <c r="C297" s="36">
        <f t="shared" si="25"/>
        <v>90000</v>
      </c>
      <c r="D297" s="40">
        <v>0</v>
      </c>
      <c r="E297" s="86">
        <v>90000</v>
      </c>
      <c r="F297" s="59">
        <v>0</v>
      </c>
      <c r="G297" s="109">
        <v>0</v>
      </c>
      <c r="H297" s="57">
        <f t="shared" si="22"/>
        <v>90000</v>
      </c>
    </row>
    <row r="298" spans="1:8" s="10" customFormat="1" ht="14.25" customHeight="1">
      <c r="A298" s="11" t="s">
        <v>158</v>
      </c>
      <c r="B298" s="22" t="s">
        <v>166</v>
      </c>
      <c r="C298" s="36">
        <f t="shared" si="25"/>
        <v>222146</v>
      </c>
      <c r="D298" s="46">
        <f>SUM(D299)</f>
        <v>222146</v>
      </c>
      <c r="E298" s="86">
        <f>SUM(E299)</f>
        <v>0</v>
      </c>
      <c r="F298" s="59">
        <v>0</v>
      </c>
      <c r="G298" s="109">
        <f>SUM(G299)</f>
        <v>0</v>
      </c>
      <c r="H298" s="57">
        <f t="shared" si="22"/>
        <v>222146</v>
      </c>
    </row>
    <row r="299" spans="1:8" s="10" customFormat="1" ht="13.5" customHeight="1">
      <c r="A299" s="11"/>
      <c r="B299" s="19" t="s">
        <v>137</v>
      </c>
      <c r="C299" s="36">
        <f t="shared" si="25"/>
        <v>222146</v>
      </c>
      <c r="D299" s="46">
        <f>SUM(D300+D301)</f>
        <v>222146</v>
      </c>
      <c r="E299" s="86">
        <f>SUM(E300+E301)</f>
        <v>0</v>
      </c>
      <c r="F299" s="59">
        <v>0</v>
      </c>
      <c r="G299" s="109">
        <f>SUM(G300+G301)</f>
        <v>0</v>
      </c>
      <c r="H299" s="57">
        <f t="shared" si="22"/>
        <v>222146</v>
      </c>
    </row>
    <row r="300" spans="1:8" s="10" customFormat="1" ht="22.5">
      <c r="A300" s="11"/>
      <c r="B300" s="19" t="s">
        <v>170</v>
      </c>
      <c r="C300" s="36">
        <f t="shared" si="25"/>
        <v>3000</v>
      </c>
      <c r="D300" s="46">
        <v>3000</v>
      </c>
      <c r="E300" s="86">
        <v>0</v>
      </c>
      <c r="F300" s="59">
        <v>0</v>
      </c>
      <c r="G300" s="109">
        <v>0</v>
      </c>
      <c r="H300" s="57">
        <f t="shared" si="22"/>
        <v>3000</v>
      </c>
    </row>
    <row r="301" spans="1:8" s="10" customFormat="1" ht="22.5">
      <c r="A301" s="50"/>
      <c r="B301" s="51" t="s">
        <v>171</v>
      </c>
      <c r="C301" s="52">
        <f t="shared" si="25"/>
        <v>219146</v>
      </c>
      <c r="D301" s="53">
        <v>219146</v>
      </c>
      <c r="E301" s="89">
        <v>0</v>
      </c>
      <c r="F301" s="97">
        <v>0</v>
      </c>
      <c r="G301" s="114">
        <v>0</v>
      </c>
      <c r="H301" s="60">
        <f t="shared" si="22"/>
        <v>219146</v>
      </c>
    </row>
    <row r="302" spans="1:8" s="8" customFormat="1" ht="23.25" customHeight="1">
      <c r="A302" s="123" t="s">
        <v>136</v>
      </c>
      <c r="B302" s="124"/>
      <c r="C302" s="54">
        <f t="shared" si="25"/>
        <v>94373588.8</v>
      </c>
      <c r="D302" s="55">
        <f>SUM(D285+D270+D239+D223+D179+D168+D107+D103+D100+D81+D76+D52+D47+D31+D17+D11+D4+D8)</f>
        <v>76966860.8</v>
      </c>
      <c r="E302" s="90">
        <f>SUM(E285+E270+E239+E223+E179+E168+E107+E103+E100+E81+E76+E52+E47+E31+E17+E11+E4+E8)</f>
        <v>17406728</v>
      </c>
      <c r="F302" s="54">
        <f>SUM(F285+F270+F239+F223+F179+F168+F107+F103+F100+F81+F76+F52+F47+F31+F17+F11+F4+F8)</f>
        <v>181000</v>
      </c>
      <c r="G302" s="55">
        <f>SUM(G285+G270+G239+G223+G179+G168+G107+G103+G100+G81+G76+G52+G47+G31+G17+G11+G4+G8)</f>
        <v>181000</v>
      </c>
      <c r="H302" s="62">
        <f t="shared" si="22"/>
        <v>94373588.8</v>
      </c>
    </row>
    <row r="303" spans="1:8" ht="22.5" customHeight="1">
      <c r="A303" s="126" t="s">
        <v>176</v>
      </c>
      <c r="B303" s="127"/>
      <c r="C303" s="70">
        <f t="shared" si="25"/>
        <v>51289524.76</v>
      </c>
      <c r="D303" s="71">
        <f>SUM(D302-D306-D307-D308-D309-D310-D311-D312)</f>
        <v>51289524.76</v>
      </c>
      <c r="E303" s="105">
        <f>SUM(E304+E305)</f>
        <v>0</v>
      </c>
      <c r="F303" s="98">
        <f>AVERAGE(F4+F8+F11+F17+F31+F76+F81+F100+F103+F107+F168+F179+F223+F239+F270+F285)</f>
        <v>175000</v>
      </c>
      <c r="G303" s="115">
        <f>AVERAGE(G4+G8+G11+G17+G31+G76+G81+G100+G103+G107+G168+G179+G223+G270+G285+G268)</f>
        <v>160560</v>
      </c>
      <c r="H303" s="72">
        <f t="shared" si="22"/>
        <v>51275084.76</v>
      </c>
    </row>
    <row r="304" spans="1:8" ht="18" customHeight="1">
      <c r="A304" s="73" t="s">
        <v>181</v>
      </c>
      <c r="B304" s="74"/>
      <c r="C304" s="75">
        <f t="shared" si="25"/>
        <v>32570651.22</v>
      </c>
      <c r="D304" s="76">
        <f>D303-D305</f>
        <v>32570651.22</v>
      </c>
      <c r="E304" s="79">
        <v>0</v>
      </c>
      <c r="F304" s="99">
        <f>F303-F305</f>
        <v>0</v>
      </c>
      <c r="G304" s="116">
        <f>G303-G305</f>
        <v>107420</v>
      </c>
      <c r="H304" s="77">
        <f t="shared" si="22"/>
        <v>32678071.22</v>
      </c>
    </row>
    <row r="305" spans="1:8" ht="22.5" customHeight="1">
      <c r="A305" s="121" t="s">
        <v>180</v>
      </c>
      <c r="B305" s="125"/>
      <c r="C305" s="75">
        <f>D305+E305</f>
        <v>18718873.54</v>
      </c>
      <c r="D305" s="78">
        <f>D7+D15+D21+D26+D41+D30+D45+D51+D60+D65+D71+D74+D93+D98+D106+D111+D118+D122+D129+D135+D139+D149+D154+D171+D175+D182+D186+D213+D218+D222+D227+D236+D243+D248+D253+D256+D259+D264+D268+D277+D282+D294+D301+D84+D195+D202+D232+D87+D289+D166+D143</f>
        <v>18718873.54</v>
      </c>
      <c r="E305" s="76">
        <v>0</v>
      </c>
      <c r="F305" s="100">
        <f>F7+F15+F21+F26+F41+F30+F45+F51+F60+F65+F71+F74+F93+F98+F106+F111+F118+F122+F129+F135+F139+F149+F154+F171+F175+F182+F186+F213+F218+F222+F227+F236+F243+F248+F253+F256+F259+F264+F268+F277+F282+F294+F301+F84+F195+F202+F232+F87</f>
        <v>175000</v>
      </c>
      <c r="G305" s="117">
        <f>G7+G15+G21+G26+G41+G30+G45+G51+G60+G65+G71+G74+G93+G98+G106+G111+G118+G122+G129+G135+G139+G149+G154+G171+G175+G182+G186+G213+G218+G222+G227+G236+G243+G248+G253+G256+G259+G264+G268+G277+G282+G294+G301+G84+G195+G202+G232+G87</f>
        <v>53140</v>
      </c>
      <c r="H305" s="77">
        <f t="shared" si="22"/>
        <v>18597013.54</v>
      </c>
    </row>
    <row r="306" spans="1:8" ht="17.25" customHeight="1">
      <c r="A306" s="73" t="s">
        <v>18</v>
      </c>
      <c r="B306" s="74"/>
      <c r="C306" s="75">
        <f aca="true" t="shared" si="26" ref="C306:C312">SUM(D306+E306)</f>
        <v>10348994</v>
      </c>
      <c r="D306" s="79">
        <f>SUM(D19+D33+D112+D123+D130+D229+D238+D269+D273+D279+D284+D296+D176+D125+D163+D250)</f>
        <v>8513664</v>
      </c>
      <c r="E306" s="79">
        <f>SUM(E272+E245+E89)</f>
        <v>1835330</v>
      </c>
      <c r="F306" s="100">
        <f>SUM(F19+F33+F112+F123+F130+F229+F238+F269+F273+F279+F284+F296+F176+F125+F163+F245)</f>
        <v>0</v>
      </c>
      <c r="G306" s="117">
        <f>SUM(G19+G33+G112+G123+G130+G229+G238+G269+G273+G279+G284+G296+G176+G125+G163+G272+G250+G245)</f>
        <v>50080</v>
      </c>
      <c r="H306" s="77">
        <f>AVERAGE(C306-F306+G306)</f>
        <v>10399074</v>
      </c>
    </row>
    <row r="307" spans="1:8" ht="14.25" customHeight="1">
      <c r="A307" s="73" t="s">
        <v>19</v>
      </c>
      <c r="B307" s="74"/>
      <c r="C307" s="75">
        <f t="shared" si="26"/>
        <v>2265188.04</v>
      </c>
      <c r="D307" s="78">
        <f>SUM(D61+D203+D207+D209+D88+D113+D131+D167+D150)</f>
        <v>2265188.04</v>
      </c>
      <c r="E307" s="79">
        <v>0</v>
      </c>
      <c r="F307" s="100">
        <f>SUM(F61+F203+F207+F209+F88+F113+F131+F167+F150)</f>
        <v>0</v>
      </c>
      <c r="G307" s="117">
        <f>SUM(G61+G203+G207+G209+G88+G113+G131+G167+G150)</f>
        <v>0</v>
      </c>
      <c r="H307" s="77">
        <f t="shared" si="22"/>
        <v>2265188.04</v>
      </c>
    </row>
    <row r="308" spans="1:8" ht="20.25" customHeight="1">
      <c r="A308" s="73" t="s">
        <v>156</v>
      </c>
      <c r="B308" s="74"/>
      <c r="C308" s="75">
        <f t="shared" si="26"/>
        <v>15784</v>
      </c>
      <c r="D308" s="78">
        <v>0</v>
      </c>
      <c r="E308" s="79">
        <f>SUM(E10+E75)</f>
        <v>15784</v>
      </c>
      <c r="F308" s="100">
        <f>SUM(F10+F75)</f>
        <v>0</v>
      </c>
      <c r="G308" s="117">
        <f>SUM(G10+G75)</f>
        <v>0</v>
      </c>
      <c r="H308" s="77">
        <f t="shared" si="22"/>
        <v>15784</v>
      </c>
    </row>
    <row r="309" spans="1:8" ht="15.75" customHeight="1">
      <c r="A309" s="73" t="s">
        <v>157</v>
      </c>
      <c r="B309" s="74"/>
      <c r="C309" s="75">
        <f t="shared" si="26"/>
        <v>487000</v>
      </c>
      <c r="D309" s="78">
        <f>SUM(D101)</f>
        <v>487000</v>
      </c>
      <c r="E309" s="79">
        <v>0</v>
      </c>
      <c r="F309" s="101">
        <v>0</v>
      </c>
      <c r="G309" s="118">
        <v>0</v>
      </c>
      <c r="H309" s="77">
        <f t="shared" si="22"/>
        <v>487000</v>
      </c>
    </row>
    <row r="310" spans="1:8" ht="24.75" customHeight="1">
      <c r="A310" s="121" t="s">
        <v>163</v>
      </c>
      <c r="B310" s="122"/>
      <c r="C310" s="75">
        <f t="shared" si="26"/>
        <v>13753296</v>
      </c>
      <c r="D310" s="104">
        <v>13753296</v>
      </c>
      <c r="E310" s="79">
        <v>0</v>
      </c>
      <c r="F310" s="102"/>
      <c r="G310" s="119"/>
      <c r="H310" s="77">
        <f t="shared" si="22"/>
        <v>13753296</v>
      </c>
    </row>
    <row r="311" spans="1:8" ht="27.75" customHeight="1">
      <c r="A311" s="121" t="s">
        <v>164</v>
      </c>
      <c r="B311" s="122"/>
      <c r="C311" s="75">
        <f t="shared" si="26"/>
        <v>222146</v>
      </c>
      <c r="D311" s="79">
        <f>SUM(D299)</f>
        <v>222146</v>
      </c>
      <c r="E311" s="79">
        <v>0</v>
      </c>
      <c r="F311" s="100">
        <f>SUM(F299)</f>
        <v>0</v>
      </c>
      <c r="G311" s="117">
        <f>SUM(G299)</f>
        <v>0</v>
      </c>
      <c r="H311" s="77">
        <f>AVERAGE(C311-F311+G311)</f>
        <v>222146</v>
      </c>
    </row>
    <row r="312" spans="1:8" ht="40.5" customHeight="1">
      <c r="A312" s="121" t="s">
        <v>162</v>
      </c>
      <c r="B312" s="122"/>
      <c r="C312" s="75">
        <f t="shared" si="26"/>
        <v>436042</v>
      </c>
      <c r="D312" s="80">
        <f>SUM(D169+D172+D233)</f>
        <v>436042</v>
      </c>
      <c r="E312" s="79">
        <v>0</v>
      </c>
      <c r="F312" s="101">
        <f>SUM(F169+F172+F233)</f>
        <v>0</v>
      </c>
      <c r="G312" s="118">
        <f>SUM(G169+G172+G233)</f>
        <v>0</v>
      </c>
      <c r="H312" s="77">
        <f>AVERAGE(C312-F312+G312)</f>
        <v>436042</v>
      </c>
    </row>
    <row r="313" spans="1:8" ht="12.75">
      <c r="A313" s="128" t="s">
        <v>215</v>
      </c>
      <c r="B313" s="129"/>
      <c r="C313" s="81">
        <f>SUM(D313+E313)</f>
        <v>17390944</v>
      </c>
      <c r="D313" s="82">
        <v>0</v>
      </c>
      <c r="E313" s="106">
        <f>SUM(E270+E239+E991+E31+E17+E11+E107+E66+E89+E99+E168+E94+E297+E214)</f>
        <v>17390944</v>
      </c>
      <c r="F313" s="81">
        <f>SUM(F245+F16+F27+F42+F46+F66+F114+F132+F274+F244+F249+F178)</f>
        <v>0</v>
      </c>
      <c r="G313" s="83">
        <f>SUM(+G89+G99+G27+G114+G178+G42+G46+G94+G66+G37+G16+G273+G260+G245)</f>
        <v>75000</v>
      </c>
      <c r="H313" s="120">
        <f>AVERAGE(C313-F313+G313)</f>
        <v>17465944</v>
      </c>
    </row>
    <row r="314" spans="1:8" ht="12.75">
      <c r="A314" s="4"/>
      <c r="B314" s="2"/>
      <c r="D314" s="23">
        <f>AVERAGE(D40+D50+D55+D59+D64+D79+D92+D97+D110+D117+D121+D128+D138+D148+D153+D174+D185+D194+D212+D217+D226+D235+D242+D263+D267+D293+D300+D157+D161+D142+D70+D14)</f>
        <v>32992243.259999998</v>
      </c>
      <c r="H314" s="48"/>
    </row>
    <row r="315" spans="1:2" ht="12.75">
      <c r="A315" s="4"/>
      <c r="B315" s="2"/>
    </row>
    <row r="316" spans="1:2" ht="12.75">
      <c r="A316" s="4"/>
      <c r="B316" s="2"/>
    </row>
    <row r="317" spans="1:2" ht="12.75">
      <c r="A317" s="4"/>
      <c r="B317" s="2"/>
    </row>
    <row r="318" spans="1:2" ht="12.75">
      <c r="A318" s="4"/>
      <c r="B318" s="2"/>
    </row>
    <row r="319" spans="1:2" ht="12.75">
      <c r="A319" s="4"/>
      <c r="B319" s="2"/>
    </row>
    <row r="320" spans="1:2" ht="12.75">
      <c r="A320" s="4"/>
      <c r="B320" s="2"/>
    </row>
    <row r="321" spans="1:2" ht="12.75">
      <c r="A321" s="4"/>
      <c r="B321" s="2"/>
    </row>
    <row r="322" spans="1:2" ht="12.75">
      <c r="A322" s="4"/>
      <c r="B322" s="2"/>
    </row>
    <row r="323" spans="1:2" ht="12.75">
      <c r="A323" s="4"/>
      <c r="B323" s="2"/>
    </row>
    <row r="324" spans="1:2" ht="12.75">
      <c r="A324" s="4"/>
      <c r="B324" s="2"/>
    </row>
    <row r="325" spans="1:2" ht="12.75">
      <c r="A325" s="4"/>
      <c r="B325" s="2"/>
    </row>
    <row r="326" spans="1:2" ht="12.75">
      <c r="A326" s="4"/>
      <c r="B326" s="2"/>
    </row>
    <row r="327" spans="1:2" ht="12.75">
      <c r="A327" s="4"/>
      <c r="B327" s="2"/>
    </row>
    <row r="328" spans="1:2" ht="12.75">
      <c r="A328" s="4"/>
      <c r="B328" s="2"/>
    </row>
    <row r="329" spans="1:2" ht="12.75">
      <c r="A329" s="4"/>
      <c r="B329" s="2"/>
    </row>
    <row r="330" spans="1:2" ht="12.75">
      <c r="A330" s="4"/>
      <c r="B330" s="2"/>
    </row>
    <row r="331" spans="1:2" ht="12.75">
      <c r="A331" s="4"/>
      <c r="B331" s="2"/>
    </row>
    <row r="332" spans="1:2" ht="12.75">
      <c r="A332" s="4"/>
      <c r="B332" s="2"/>
    </row>
    <row r="333" spans="1:2" ht="12.75">
      <c r="A333" s="4"/>
      <c r="B333" s="2"/>
    </row>
    <row r="334" spans="1:2" ht="12.75">
      <c r="A334" s="4"/>
      <c r="B334" s="2"/>
    </row>
    <row r="335" spans="1:2" ht="12.75">
      <c r="A335" s="4"/>
      <c r="B335" s="2"/>
    </row>
    <row r="336" spans="1:2" ht="12.75">
      <c r="A336" s="4"/>
      <c r="B336" s="2"/>
    </row>
    <row r="337" spans="1:2" ht="12.75">
      <c r="A337" s="4"/>
      <c r="B337" s="2"/>
    </row>
    <row r="338" spans="1:2" ht="12.75">
      <c r="A338" s="4"/>
      <c r="B338" s="2"/>
    </row>
    <row r="339" spans="1:2" ht="12.75">
      <c r="A339" s="4"/>
      <c r="B339" s="2"/>
    </row>
    <row r="340" spans="1:2" ht="12.75">
      <c r="A340" s="4"/>
      <c r="B340" s="2"/>
    </row>
    <row r="341" spans="1:2" ht="12.75">
      <c r="A341" s="4"/>
      <c r="B341" s="2"/>
    </row>
    <row r="342" spans="1:2" ht="12.75">
      <c r="A342" s="4"/>
      <c r="B342" s="2"/>
    </row>
    <row r="343" spans="1:2" ht="12.75">
      <c r="A343" s="4"/>
      <c r="B343" s="2"/>
    </row>
    <row r="344" spans="1:2" ht="12.75">
      <c r="A344" s="4"/>
      <c r="B344" s="2"/>
    </row>
    <row r="345" spans="1:2" ht="12.75">
      <c r="A345" s="4"/>
      <c r="B345" s="2"/>
    </row>
    <row r="346" spans="1:2" ht="12.75">
      <c r="A346" s="4"/>
      <c r="B346" s="2"/>
    </row>
    <row r="347" spans="1:2" ht="12.75">
      <c r="A347" s="4"/>
      <c r="B347" s="2"/>
    </row>
    <row r="348" spans="1:2" ht="12.75">
      <c r="A348" s="4"/>
      <c r="B348" s="2"/>
    </row>
    <row r="349" spans="1:2" ht="12.75">
      <c r="A349" s="4"/>
      <c r="B349" s="2"/>
    </row>
    <row r="350" spans="1:2" ht="12.75">
      <c r="A350" s="4"/>
      <c r="B350" s="2"/>
    </row>
    <row r="351" spans="1:2" ht="12.75">
      <c r="A351" s="4"/>
      <c r="B351" s="2"/>
    </row>
    <row r="352" spans="1:2" ht="12.75">
      <c r="A352" s="4"/>
      <c r="B352" s="2"/>
    </row>
    <row r="353" spans="1:2" ht="12.75">
      <c r="A353" s="4"/>
      <c r="B353" s="2"/>
    </row>
    <row r="354" spans="1:2" ht="12.75">
      <c r="A354" s="4"/>
      <c r="B354" s="2"/>
    </row>
    <row r="355" spans="1:2" ht="12.75">
      <c r="A355" s="4"/>
      <c r="B355" s="2"/>
    </row>
    <row r="356" spans="1:2" ht="12.75">
      <c r="A356" s="4"/>
      <c r="B356" s="2"/>
    </row>
    <row r="357" spans="1:2" ht="12.75">
      <c r="A357" s="4"/>
      <c r="B357" s="2"/>
    </row>
    <row r="358" spans="1:2" ht="12.75">
      <c r="A358" s="4"/>
      <c r="B358" s="2"/>
    </row>
    <row r="359" spans="1:2" ht="12.75">
      <c r="A359" s="4"/>
      <c r="B359" s="2"/>
    </row>
    <row r="360" spans="1:2" ht="12.75">
      <c r="A360" s="4"/>
      <c r="B360" s="2"/>
    </row>
    <row r="361" spans="1:2" ht="12.75">
      <c r="A361" s="4"/>
      <c r="B361" s="2"/>
    </row>
    <row r="362" spans="1:2" ht="12.75">
      <c r="A362" s="4"/>
      <c r="B362" s="2"/>
    </row>
    <row r="363" spans="1:2" ht="12.75">
      <c r="A363" s="4"/>
      <c r="B363" s="2"/>
    </row>
    <row r="364" spans="1:2" ht="12.75">
      <c r="A364" s="4"/>
      <c r="B364" s="2"/>
    </row>
    <row r="365" spans="1:2" ht="12.75">
      <c r="A365" s="4"/>
      <c r="B365" s="2"/>
    </row>
    <row r="366" spans="1:2" ht="12.75">
      <c r="A366" s="4"/>
      <c r="B366" s="2"/>
    </row>
    <row r="367" spans="1:2" ht="12.75">
      <c r="A367" s="4"/>
      <c r="B367" s="2"/>
    </row>
    <row r="368" spans="1:2" ht="12.75">
      <c r="A368" s="4"/>
      <c r="B368" s="2"/>
    </row>
    <row r="369" spans="1:2" ht="12.75">
      <c r="A369" s="4"/>
      <c r="B369" s="2"/>
    </row>
    <row r="370" spans="1:2" ht="12.75">
      <c r="A370" s="4"/>
      <c r="B370" s="2"/>
    </row>
    <row r="371" spans="1:2" ht="12.75">
      <c r="A371" s="4"/>
      <c r="B371" s="2"/>
    </row>
    <row r="372" spans="1:2" ht="12.75">
      <c r="A372" s="4"/>
      <c r="B372" s="2"/>
    </row>
    <row r="373" spans="1:2" ht="12.75">
      <c r="A373" s="4"/>
      <c r="B373" s="2"/>
    </row>
    <row r="374" spans="1:2" ht="12.75">
      <c r="A374" s="4"/>
      <c r="B374" s="2"/>
    </row>
    <row r="375" spans="1:2" ht="12.75">
      <c r="A375" s="4"/>
      <c r="B375" s="2"/>
    </row>
    <row r="376" spans="1:2" ht="12.75">
      <c r="A376" s="4"/>
      <c r="B376" s="2"/>
    </row>
    <row r="377" spans="1:2" ht="12.75">
      <c r="A377" s="4"/>
      <c r="B377" s="2"/>
    </row>
    <row r="378" spans="1:2" ht="12.75">
      <c r="A378" s="4"/>
      <c r="B378" s="2"/>
    </row>
    <row r="379" spans="1:2" ht="12.75">
      <c r="A379" s="4"/>
      <c r="B379" s="2"/>
    </row>
    <row r="380" spans="1:2" ht="12.75">
      <c r="A380" s="4"/>
      <c r="B380" s="2"/>
    </row>
    <row r="381" spans="1:2" ht="12.75">
      <c r="A381" s="4"/>
      <c r="B381" s="2"/>
    </row>
    <row r="382" spans="1:2" ht="12.75">
      <c r="A382" s="4"/>
      <c r="B382" s="2"/>
    </row>
    <row r="383" spans="1:2" ht="12.75">
      <c r="A383" s="4"/>
      <c r="B383" s="2"/>
    </row>
    <row r="384" spans="1:2" ht="12.75">
      <c r="A384" s="4"/>
      <c r="B384" s="2"/>
    </row>
    <row r="385" spans="1:2" ht="12.75">
      <c r="A385" s="4"/>
      <c r="B385" s="2"/>
    </row>
    <row r="386" spans="1:2" ht="12.75">
      <c r="A386" s="4"/>
      <c r="B386" s="2"/>
    </row>
    <row r="387" spans="1:2" ht="12.75">
      <c r="A387" s="4"/>
      <c r="B387" s="2"/>
    </row>
    <row r="388" spans="1:2" ht="12.75">
      <c r="A388" s="4"/>
      <c r="B388" s="2"/>
    </row>
    <row r="389" spans="1:2" ht="12.75">
      <c r="A389" s="4"/>
      <c r="B389" s="2"/>
    </row>
    <row r="390" spans="1:2" ht="12.75">
      <c r="A390" s="4"/>
      <c r="B390" s="2"/>
    </row>
    <row r="391" spans="1:2" ht="12.75">
      <c r="A391" s="4"/>
      <c r="B391" s="2"/>
    </row>
    <row r="392" spans="1:2" ht="12.75">
      <c r="A392" s="4"/>
      <c r="B392" s="2"/>
    </row>
    <row r="393" spans="1:2" ht="12.75">
      <c r="A393" s="4"/>
      <c r="B393" s="2"/>
    </row>
    <row r="394" spans="1:2" ht="12.75">
      <c r="A394" s="4"/>
      <c r="B394" s="2"/>
    </row>
    <row r="395" spans="1:2" ht="12.75">
      <c r="A395" s="4"/>
      <c r="B395" s="2"/>
    </row>
    <row r="396" spans="1:2" ht="12.75">
      <c r="A396" s="4"/>
      <c r="B396" s="2"/>
    </row>
    <row r="397" spans="1:2" ht="12.75">
      <c r="A397" s="4"/>
      <c r="B397" s="2"/>
    </row>
    <row r="398" spans="1:2" ht="12.75">
      <c r="A398" s="4"/>
      <c r="B398" s="2"/>
    </row>
    <row r="399" spans="1:2" ht="12.75">
      <c r="A399" s="4"/>
      <c r="B399" s="2"/>
    </row>
  </sheetData>
  <sheetProtection/>
  <mergeCells count="15">
    <mergeCell ref="B1:B3"/>
    <mergeCell ref="A1:A3"/>
    <mergeCell ref="C1:H1"/>
    <mergeCell ref="F2:F3"/>
    <mergeCell ref="G2:G3"/>
    <mergeCell ref="H2:H3"/>
    <mergeCell ref="C2:C3"/>
    <mergeCell ref="D2:E2"/>
    <mergeCell ref="A311:B311"/>
    <mergeCell ref="A302:B302"/>
    <mergeCell ref="A305:B305"/>
    <mergeCell ref="A310:B310"/>
    <mergeCell ref="A303:B303"/>
    <mergeCell ref="A313:B313"/>
    <mergeCell ref="A312:B312"/>
  </mergeCells>
  <printOptions gridLines="1" horizontalCentered="1"/>
  <pageMargins left="0" right="0" top="1.3779527559055118" bottom="0.7874015748031497" header="0.5118110236220472" footer="0.31496062992125984"/>
  <pageSetup firstPageNumber="15" useFirstPageNumber="1" horizontalDpi="600" verticalDpi="600" orientation="landscape" paperSize="9" r:id="rId1"/>
  <headerFooter alignWithMargins="0">
    <oddHeader>&amp;LWYDATKI BUDŻETU 
MIASTA PIASTOWA  NA 2016 ROK&amp;RZałącznik nr 1
Tabela Nr 2
do Uchwały Budzetowej na 2016r 
    Nr XXVII/ 190 /2016  z dnia  05.12.2016 roku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2016-12-05T09:59:49Z</cp:lastPrinted>
  <dcterms:created xsi:type="dcterms:W3CDTF">2000-01-08T16:06:05Z</dcterms:created>
  <dcterms:modified xsi:type="dcterms:W3CDTF">2016-12-06T13:42:42Z</dcterms:modified>
  <cp:category/>
  <cp:version/>
  <cp:contentType/>
  <cp:contentStatus/>
</cp:coreProperties>
</file>